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16 WIKICREA ANGLAIS\"/>
    </mc:Choice>
  </mc:AlternateContent>
  <workbookProtection workbookAlgorithmName="SHA-512" workbookHashValue="UgZbbyjJhz0SQ7uA1k/SyZ/vRGYdC3ksdKwrd9WO8oEBGGPz8u3XtENacbvcTcq8CpdWqHu+grWVJn8XiC5byQ==" workbookSaltValue="ZMRWPsrZW9yd4+FOmvCq1g==" workbookSpinCount="100000" lockStructure="1"/>
  <bookViews>
    <workbookView xWindow="0" yWindow="0" windowWidth="8250" windowHeight="3060"/>
  </bookViews>
  <sheets>
    <sheet name="Enter your data" sheetId="1" r:id="rId1"/>
    <sheet name="Business plan" sheetId="2" r:id="rId2"/>
    <sheet name="Password" sheetId="3" r:id="rId3"/>
  </sheets>
  <definedNames>
    <definedName name="_xlnm.Print_Area" localSheetId="1">'Business plan'!$A$1:$CG$49</definedName>
  </definedNames>
  <calcPr calcId="152511"/>
</workbook>
</file>

<file path=xl/calcChain.xml><?xml version="1.0" encoding="utf-8"?>
<calcChain xmlns="http://schemas.openxmlformats.org/spreadsheetml/2006/main">
  <c r="AW18" i="2" l="1"/>
  <c r="AL39" i="2"/>
  <c r="AL21" i="2"/>
  <c r="AL23" i="2"/>
  <c r="AL22" i="2"/>
  <c r="AL24" i="2"/>
  <c r="AC37" i="2"/>
  <c r="AC36" i="2"/>
  <c r="AC35" i="2"/>
  <c r="AC34" i="2"/>
  <c r="BF19" i="2"/>
  <c r="BO15" i="2" s="1"/>
  <c r="AC44" i="2"/>
  <c r="BO33" i="2"/>
  <c r="BO32" i="2"/>
  <c r="BO31" i="2"/>
  <c r="BO30" i="2"/>
  <c r="AW11" i="2"/>
  <c r="BY49" i="2" l="1"/>
  <c r="BO49" i="2"/>
  <c r="BF49" i="2"/>
  <c r="AW49" i="2"/>
  <c r="AL49" i="2"/>
  <c r="AC49" i="2"/>
  <c r="T49" i="2"/>
  <c r="K49" i="2"/>
  <c r="AI37" i="2" l="1"/>
  <c r="AH37" i="2"/>
  <c r="AG37" i="2"/>
  <c r="AI35" i="2"/>
  <c r="AH35" i="2"/>
  <c r="AG35" i="2"/>
  <c r="Z21" i="2"/>
  <c r="Y21" i="2"/>
  <c r="X21" i="2"/>
  <c r="Z17" i="2"/>
  <c r="Y17" i="2"/>
  <c r="X17" i="2"/>
  <c r="Q38" i="2" l="1"/>
  <c r="B39" i="1" l="1"/>
  <c r="D71" i="1"/>
  <c r="D72" i="1"/>
  <c r="J72" i="1" s="1"/>
  <c r="B71" i="1"/>
  <c r="E71" i="1" s="1"/>
  <c r="F71" i="1" s="1"/>
  <c r="B72" i="1"/>
  <c r="C72" i="1" s="1"/>
  <c r="D70" i="1"/>
  <c r="L70" i="1" s="1"/>
  <c r="B70" i="1"/>
  <c r="K46" i="2"/>
  <c r="K45" i="2"/>
  <c r="K44" i="2"/>
  <c r="K43" i="2"/>
  <c r="K42" i="2"/>
  <c r="K41" i="2"/>
  <c r="AC33" i="2"/>
  <c r="AC32" i="2"/>
  <c r="AC31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9" i="2"/>
  <c r="AS20" i="2" s="1"/>
  <c r="AH39" i="2"/>
  <c r="AQ20" i="2" s="1"/>
  <c r="AG39" i="2"/>
  <c r="CA29" i="2" s="1"/>
  <c r="BX41" i="2"/>
  <c r="BW41" i="2"/>
  <c r="CA7" i="2"/>
  <c r="BQ7" i="2"/>
  <c r="BO35" i="2"/>
  <c r="CA6" i="2"/>
  <c r="BQ6" i="2"/>
  <c r="BH7" i="2"/>
  <c r="BH6" i="2"/>
  <c r="AZ38" i="2"/>
  <c r="AZ36" i="2"/>
  <c r="AY7" i="2"/>
  <c r="AY6" i="2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6" i="2"/>
  <c r="AH36" i="2"/>
  <c r="AG36" i="2"/>
  <c r="CE32" i="2" s="1"/>
  <c r="AI34" i="2"/>
  <c r="AH34" i="2"/>
  <c r="AG34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/>
  <c r="BR27" i="2" s="1"/>
  <c r="L71" i="1"/>
  <c r="J71" i="1"/>
  <c r="I71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BR25" i="2" s="1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C28" i="2"/>
  <c r="C23" i="2"/>
  <c r="C47" i="2"/>
  <c r="D97" i="1"/>
  <c r="C97" i="1"/>
  <c r="B97" i="1"/>
  <c r="B67" i="1"/>
  <c r="B34" i="1"/>
  <c r="BS29" i="2"/>
  <c r="J41" i="1"/>
  <c r="K41" i="1" s="1"/>
  <c r="J43" i="1"/>
  <c r="K43" i="1" s="1"/>
  <c r="J45" i="1"/>
  <c r="K45" i="1" s="1"/>
  <c r="L45" i="1" s="1"/>
  <c r="M45" i="1" s="1"/>
  <c r="J46" i="1"/>
  <c r="J47" i="1"/>
  <c r="BU30" i="2" l="1"/>
  <c r="CC37" i="2"/>
  <c r="BJ15" i="2"/>
  <c r="CF25" i="2"/>
  <c r="Z20" i="2"/>
  <c r="BY32" i="2"/>
  <c r="BZ30" i="2"/>
  <c r="CB30" i="2"/>
  <c r="BZ29" i="2"/>
  <c r="BT30" i="2"/>
  <c r="BV30" i="2"/>
  <c r="CD29" i="2"/>
  <c r="CC30" i="2"/>
  <c r="CE30" i="2"/>
  <c r="K47" i="1"/>
  <c r="L47" i="1" s="1"/>
  <c r="BV29" i="2"/>
  <c r="AO20" i="2"/>
  <c r="BS30" i="2"/>
  <c r="CA30" i="2"/>
  <c r="BJ21" i="2"/>
  <c r="BR17" i="2" s="1"/>
  <c r="CF17" i="2" s="1"/>
  <c r="BY29" i="2"/>
  <c r="BU29" i="2"/>
  <c r="BU32" i="2"/>
  <c r="L43" i="1"/>
  <c r="K46" i="1"/>
  <c r="BR29" i="2"/>
  <c r="CC29" i="2"/>
  <c r="CE29" i="2"/>
  <c r="CC32" i="2"/>
  <c r="CB32" i="2"/>
  <c r="CB21" i="2"/>
  <c r="CD32" i="2"/>
  <c r="BS32" i="2"/>
  <c r="BV32" i="2"/>
  <c r="Y16" i="2"/>
  <c r="BZ32" i="2"/>
  <c r="BR32" i="2"/>
  <c r="BY30" i="2"/>
  <c r="BR30" i="2"/>
  <c r="CA32" i="2"/>
  <c r="BT32" i="2"/>
  <c r="I115" i="1"/>
  <c r="AG12" i="2" s="1"/>
  <c r="AH12" i="2" s="1"/>
  <c r="K72" i="1"/>
  <c r="L72" i="1"/>
  <c r="L73" i="1" s="1"/>
  <c r="D40" i="1"/>
  <c r="Y33" i="2" s="1"/>
  <c r="X33" i="2"/>
  <c r="AQ18" i="2"/>
  <c r="C71" i="1"/>
  <c r="BT37" i="2"/>
  <c r="D115" i="1"/>
  <c r="AG11" i="2" s="1"/>
  <c r="AH11" i="2" s="1"/>
  <c r="AH14" i="2" s="1"/>
  <c r="E72" i="1"/>
  <c r="BT27" i="2"/>
  <c r="CB37" i="2"/>
  <c r="M43" i="1"/>
  <c r="CC21" i="2"/>
  <c r="Z16" i="2"/>
  <c r="CB29" i="2"/>
  <c r="BT29" i="2"/>
  <c r="D42" i="1"/>
  <c r="Y34" i="2" s="1"/>
  <c r="CA21" i="2"/>
  <c r="Y20" i="2"/>
  <c r="AG17" i="2"/>
  <c r="BU28" i="2" s="1"/>
  <c r="AH17" i="2"/>
  <c r="AQ17" i="2" s="1"/>
  <c r="AI17" i="2"/>
  <c r="AS17" i="2" s="1"/>
  <c r="G71" i="1"/>
  <c r="CA37" i="2"/>
  <c r="X36" i="2"/>
  <c r="D48" i="1"/>
  <c r="Y36" i="2" s="1"/>
  <c r="X42" i="2"/>
  <c r="X44" i="2"/>
  <c r="X46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BR31" i="2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CA27" i="2"/>
  <c r="CC27" i="2"/>
  <c r="Q12" i="2"/>
  <c r="BR22" i="2" s="1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2" i="2" s="1"/>
  <c r="BJ17" i="2" s="1"/>
  <c r="K70" i="1"/>
  <c r="E70" i="1"/>
  <c r="I70" i="1" s="1"/>
  <c r="C67" i="1"/>
  <c r="BT33" i="2"/>
  <c r="C70" i="1"/>
  <c r="CA33" i="2"/>
  <c r="CD33" i="2"/>
  <c r="BY33" i="2"/>
  <c r="CF15" i="2"/>
  <c r="AS18" i="2"/>
  <c r="BZ33" i="2"/>
  <c r="BU33" i="2"/>
  <c r="CE33" i="2"/>
  <c r="C39" i="1"/>
  <c r="BR33" i="2"/>
  <c r="CB33" i="2"/>
  <c r="BS33" i="2"/>
  <c r="CC33" i="2"/>
  <c r="BV33" i="2"/>
  <c r="H70" i="1" l="1"/>
  <c r="K73" i="1"/>
  <c r="AS42" i="2"/>
  <c r="BL17" i="2" s="1"/>
  <c r="AQ42" i="2"/>
  <c r="BK17" i="2" s="1"/>
  <c r="M47" i="1"/>
  <c r="CF30" i="2"/>
  <c r="BT31" i="2"/>
  <c r="BT34" i="2" s="1"/>
  <c r="L46" i="1"/>
  <c r="M46" i="1" s="1"/>
  <c r="CF32" i="2"/>
  <c r="CF29" i="2"/>
  <c r="E40" i="1"/>
  <c r="Z33" i="2" s="1"/>
  <c r="E42" i="1"/>
  <c r="F42" i="1" s="1"/>
  <c r="CE28" i="2"/>
  <c r="E53" i="1"/>
  <c r="Z45" i="2" s="1"/>
  <c r="AG14" i="2"/>
  <c r="AG13" i="2" s="1"/>
  <c r="AG10" i="2"/>
  <c r="AO14" i="2" s="1"/>
  <c r="AP20" i="2" s="1"/>
  <c r="BZ28" i="2"/>
  <c r="BV28" i="2"/>
  <c r="CB28" i="2"/>
  <c r="CC28" i="2"/>
  <c r="BS28" i="2"/>
  <c r="BY28" i="2"/>
  <c r="CD28" i="2"/>
  <c r="BT28" i="2"/>
  <c r="BR28" i="2"/>
  <c r="CA28" i="2"/>
  <c r="AO17" i="2"/>
  <c r="I72" i="1"/>
  <c r="I73" i="1" s="1"/>
  <c r="H72" i="1"/>
  <c r="AH40" i="2" s="1"/>
  <c r="AQ21" i="2" s="1"/>
  <c r="E54" i="1"/>
  <c r="Z46" i="2" s="1"/>
  <c r="BJ20" i="2"/>
  <c r="BR16" i="2" s="1"/>
  <c r="AI11" i="2"/>
  <c r="BS31" i="2"/>
  <c r="BS34" i="2" s="1"/>
  <c r="BJ14" i="2"/>
  <c r="G72" i="1"/>
  <c r="F72" i="1"/>
  <c r="Q32" i="2"/>
  <c r="X40" i="2"/>
  <c r="Y40" i="2"/>
  <c r="Y35" i="2"/>
  <c r="Y31" i="2" s="1"/>
  <c r="G70" i="1"/>
  <c r="F70" i="1"/>
  <c r="CD31" i="2"/>
  <c r="CD34" i="2" s="1"/>
  <c r="BV31" i="2"/>
  <c r="BV34" i="2" s="1"/>
  <c r="BU31" i="2"/>
  <c r="BU34" i="2" s="1"/>
  <c r="CC31" i="2"/>
  <c r="X31" i="2"/>
  <c r="CE31" i="2"/>
  <c r="CE34" i="2" s="1"/>
  <c r="CB31" i="2"/>
  <c r="CB34" i="2" s="1"/>
  <c r="E50" i="1"/>
  <c r="Z42" i="2" s="1"/>
  <c r="AH10" i="2"/>
  <c r="J73" i="1"/>
  <c r="BS26" i="2" s="1"/>
  <c r="AI12" i="2"/>
  <c r="CC34" i="2"/>
  <c r="CF21" i="2"/>
  <c r="CF27" i="2"/>
  <c r="CA31" i="2"/>
  <c r="CA34" i="2" s="1"/>
  <c r="BY31" i="2"/>
  <c r="BY34" i="2" s="1"/>
  <c r="AO18" i="2"/>
  <c r="BZ31" i="2"/>
  <c r="BZ34" i="2" s="1"/>
  <c r="E51" i="1"/>
  <c r="E49" i="1"/>
  <c r="E52" i="1"/>
  <c r="E48" i="1"/>
  <c r="AQ15" i="2"/>
  <c r="AH13" i="2"/>
  <c r="CF33" i="2"/>
  <c r="BR34" i="2"/>
  <c r="D39" i="1"/>
  <c r="E39" i="1" s="1"/>
  <c r="AI41" i="2" s="1"/>
  <c r="AG41" i="2"/>
  <c r="CF22" i="2"/>
  <c r="BR24" i="2"/>
  <c r="Z35" i="2"/>
  <c r="F44" i="1"/>
  <c r="G44" i="1" s="1"/>
  <c r="G42" i="1" l="1"/>
  <c r="H42" i="1" s="1"/>
  <c r="Z34" i="2"/>
  <c r="AO13" i="2"/>
  <c r="BA11" i="2"/>
  <c r="BA36" i="2" s="1"/>
  <c r="AP17" i="2"/>
  <c r="AG16" i="2"/>
  <c r="AG38" i="2" s="1"/>
  <c r="AP18" i="2"/>
  <c r="F40" i="1"/>
  <c r="G40" i="1" s="1"/>
  <c r="F54" i="1"/>
  <c r="AO15" i="2"/>
  <c r="AO16" i="2" s="1"/>
  <c r="AO19" i="2" s="1"/>
  <c r="AI10" i="2"/>
  <c r="BC11" i="2" s="1"/>
  <c r="AH16" i="2"/>
  <c r="AH38" i="2" s="1"/>
  <c r="F53" i="1"/>
  <c r="AI14" i="2"/>
  <c r="AS15" i="2" s="1"/>
  <c r="CF28" i="2"/>
  <c r="AI40" i="2"/>
  <c r="AS21" i="2" s="1"/>
  <c r="X48" i="2"/>
  <c r="CF16" i="2"/>
  <c r="BR37" i="2"/>
  <c r="CF37" i="2" s="1"/>
  <c r="CF31" i="2"/>
  <c r="Y48" i="2"/>
  <c r="AG40" i="2"/>
  <c r="BS35" i="2" s="1"/>
  <c r="BS36" i="2" s="1"/>
  <c r="BS39" i="2" s="1"/>
  <c r="BZ26" i="2"/>
  <c r="CD26" i="2"/>
  <c r="CE26" i="2"/>
  <c r="BR26" i="2"/>
  <c r="BY26" i="2"/>
  <c r="BV26" i="2"/>
  <c r="CC26" i="2"/>
  <c r="CB26" i="2"/>
  <c r="CA26" i="2"/>
  <c r="Z44" i="2"/>
  <c r="BU26" i="2"/>
  <c r="BT26" i="2"/>
  <c r="AQ14" i="2"/>
  <c r="AR15" i="2" s="1"/>
  <c r="AQ13" i="2"/>
  <c r="BB11" i="2"/>
  <c r="BB36" i="2" s="1"/>
  <c r="CF34" i="2"/>
  <c r="Z36" i="2"/>
  <c r="F48" i="1"/>
  <c r="Z43" i="2"/>
  <c r="F51" i="1"/>
  <c r="F52" i="1"/>
  <c r="I42" i="1"/>
  <c r="J42" i="1" s="1"/>
  <c r="Z37" i="2"/>
  <c r="F49" i="1"/>
  <c r="G54" i="1"/>
  <c r="F50" i="1"/>
  <c r="BB12" i="2"/>
  <c r="H44" i="1"/>
  <c r="I44" i="1" s="1"/>
  <c r="J44" i="1" s="1"/>
  <c r="CF24" i="2"/>
  <c r="AO22" i="2"/>
  <c r="AS22" i="2"/>
  <c r="AH41" i="2"/>
  <c r="F39" i="1"/>
  <c r="G39" i="1" s="1"/>
  <c r="AP16" i="2" l="1"/>
  <c r="H40" i="1"/>
  <c r="I40" i="1" s="1"/>
  <c r="AG43" i="2"/>
  <c r="AG44" i="2" s="1"/>
  <c r="AH43" i="2"/>
  <c r="AH44" i="2" s="1"/>
  <c r="AI13" i="2"/>
  <c r="AG52" i="2"/>
  <c r="AS14" i="2"/>
  <c r="AT18" i="2" s="1"/>
  <c r="BA12" i="2"/>
  <c r="BA13" i="2" s="1"/>
  <c r="BA14" i="2" s="1"/>
  <c r="BA15" i="2" s="1"/>
  <c r="AS13" i="2"/>
  <c r="AI16" i="2"/>
  <c r="AI38" i="2" s="1"/>
  <c r="AI43" i="2" s="1"/>
  <c r="AI44" i="2" s="1"/>
  <c r="AP15" i="2"/>
  <c r="Z31" i="2"/>
  <c r="G53" i="1"/>
  <c r="H53" i="1" s="1"/>
  <c r="BT35" i="2"/>
  <c r="BT36" i="2" s="1"/>
  <c r="BT39" i="2" s="1"/>
  <c r="CD35" i="2"/>
  <c r="CD36" i="2" s="1"/>
  <c r="CD39" i="2" s="1"/>
  <c r="CA35" i="2"/>
  <c r="CA36" i="2" s="1"/>
  <c r="CA39" i="2" s="1"/>
  <c r="BV35" i="2"/>
  <c r="BV36" i="2" s="1"/>
  <c r="BV39" i="2" s="1"/>
  <c r="AO21" i="2"/>
  <c r="AP21" i="2" s="1"/>
  <c r="BR35" i="2"/>
  <c r="BR36" i="2" s="1"/>
  <c r="BR39" i="2" s="1"/>
  <c r="BR40" i="2" s="1"/>
  <c r="BU35" i="2"/>
  <c r="BU36" i="2" s="1"/>
  <c r="BU39" i="2" s="1"/>
  <c r="BY35" i="2"/>
  <c r="BY36" i="2" s="1"/>
  <c r="BY39" i="2" s="1"/>
  <c r="CC35" i="2"/>
  <c r="CC36" i="2" s="1"/>
  <c r="CC39" i="2" s="1"/>
  <c r="CE35" i="2"/>
  <c r="CE36" i="2" s="1"/>
  <c r="CE39" i="2" s="1"/>
  <c r="BZ35" i="2"/>
  <c r="BZ36" i="2" s="1"/>
  <c r="BZ39" i="2" s="1"/>
  <c r="CB35" i="2"/>
  <c r="CB36" i="2" s="1"/>
  <c r="CB39" i="2" s="1"/>
  <c r="J40" i="1"/>
  <c r="K40" i="1" s="1"/>
  <c r="Z40" i="2"/>
  <c r="CF26" i="2"/>
  <c r="G48" i="1"/>
  <c r="G50" i="1"/>
  <c r="G49" i="1"/>
  <c r="H54" i="1"/>
  <c r="I54" i="1" s="1"/>
  <c r="J54" i="1" s="1"/>
  <c r="G51" i="1"/>
  <c r="G52" i="1"/>
  <c r="H52" i="1" s="1"/>
  <c r="K42" i="1"/>
  <c r="L42" i="1" s="1"/>
  <c r="AR17" i="2"/>
  <c r="AR20" i="2"/>
  <c r="AR21" i="2"/>
  <c r="AQ16" i="2"/>
  <c r="AQ19" i="2" s="1"/>
  <c r="AR18" i="2"/>
  <c r="BB38" i="2"/>
  <c r="BB39" i="2" s="1"/>
  <c r="BB13" i="2"/>
  <c r="BB14" i="2" s="1"/>
  <c r="BB15" i="2" s="1"/>
  <c r="BC12" i="2"/>
  <c r="AT15" i="2"/>
  <c r="AP19" i="2"/>
  <c r="BC36" i="2"/>
  <c r="AS40" i="2"/>
  <c r="BC16" i="2"/>
  <c r="AO40" i="2"/>
  <c r="AP22" i="2"/>
  <c r="H39" i="1"/>
  <c r="K44" i="1"/>
  <c r="L44" i="1" s="1"/>
  <c r="AH52" i="2"/>
  <c r="AQ22" i="2"/>
  <c r="AQ23" i="2" l="1"/>
  <c r="AT20" i="2"/>
  <c r="AT17" i="2"/>
  <c r="AT21" i="2"/>
  <c r="AS16" i="2"/>
  <c r="AS19" i="2" s="1"/>
  <c r="AS23" i="2" s="1"/>
  <c r="AT22" i="2"/>
  <c r="AO23" i="2"/>
  <c r="AI52" i="2"/>
  <c r="BA38" i="2"/>
  <c r="BA39" i="2" s="1"/>
  <c r="BJ16" i="2" s="1"/>
  <c r="BJ18" i="2" s="1"/>
  <c r="AI46" i="2"/>
  <c r="AS24" i="2" s="1"/>
  <c r="BA18" i="2"/>
  <c r="AG46" i="2"/>
  <c r="AO24" i="2" s="1"/>
  <c r="BA16" i="2"/>
  <c r="BA17" i="2" s="1"/>
  <c r="Z48" i="2"/>
  <c r="I53" i="1"/>
  <c r="J53" i="1" s="1"/>
  <c r="K53" i="1" s="1"/>
  <c r="CF35" i="2"/>
  <c r="L40" i="1"/>
  <c r="M40" i="1" s="1"/>
  <c r="M42" i="1"/>
  <c r="K54" i="1"/>
  <c r="L54" i="1" s="1"/>
  <c r="M54" i="1" s="1"/>
  <c r="CF36" i="2"/>
  <c r="BC18" i="2"/>
  <c r="H48" i="1"/>
  <c r="H50" i="1"/>
  <c r="H51" i="1"/>
  <c r="I51" i="1" s="1"/>
  <c r="AR16" i="2"/>
  <c r="I52" i="1"/>
  <c r="J52" i="1" s="1"/>
  <c r="K52" i="1" s="1"/>
  <c r="L52" i="1" s="1"/>
  <c r="H49" i="1"/>
  <c r="BC38" i="2"/>
  <c r="BC39" i="2" s="1"/>
  <c r="BL16" i="2" s="1"/>
  <c r="BL18" i="2" s="1"/>
  <c r="BC13" i="2"/>
  <c r="BC14" i="2" s="1"/>
  <c r="BC15" i="2" s="1"/>
  <c r="BC19" i="2" s="1"/>
  <c r="M44" i="1"/>
  <c r="I39" i="1"/>
  <c r="J39" i="1" s="1"/>
  <c r="K39" i="1" s="1"/>
  <c r="BC17" i="2"/>
  <c r="BR41" i="2"/>
  <c r="BS38" i="2"/>
  <c r="BS40" i="2" s="1"/>
  <c r="AQ40" i="2"/>
  <c r="AR22" i="2"/>
  <c r="BB16" i="2"/>
  <c r="AH46" i="2"/>
  <c r="AQ24" i="2" s="1"/>
  <c r="BB18" i="2"/>
  <c r="BK16" i="2" l="1"/>
  <c r="BK18" i="2" s="1"/>
  <c r="AT16" i="2"/>
  <c r="BA19" i="2"/>
  <c r="BA20" i="2" s="1"/>
  <c r="D143" i="1" s="1"/>
  <c r="E143" i="1" s="1"/>
  <c r="L53" i="1"/>
  <c r="M53" i="1" s="1"/>
  <c r="AP23" i="2"/>
  <c r="I49" i="1"/>
  <c r="J49" i="1" s="1"/>
  <c r="M52" i="1"/>
  <c r="J51" i="1"/>
  <c r="K51" i="1" s="1"/>
  <c r="I48" i="1"/>
  <c r="I50" i="1"/>
  <c r="J50" i="1" s="1"/>
  <c r="K50" i="1" s="1"/>
  <c r="L50" i="1" s="1"/>
  <c r="M50" i="1" s="1"/>
  <c r="BB19" i="2"/>
  <c r="BB17" i="2"/>
  <c r="L39" i="1"/>
  <c r="M39" i="1" s="1"/>
  <c r="BC21" i="2"/>
  <c r="BC20" i="2"/>
  <c r="BT38" i="2"/>
  <c r="BT40" i="2" s="1"/>
  <c r="BS41" i="2"/>
  <c r="BA21" i="2" l="1"/>
  <c r="K49" i="1"/>
  <c r="L49" i="1" s="1"/>
  <c r="M49" i="1" s="1"/>
  <c r="L51" i="1"/>
  <c r="M51" i="1" s="1"/>
  <c r="AR19" i="2"/>
  <c r="J48" i="1"/>
  <c r="K48" i="1" s="1"/>
  <c r="L48" i="1" s="1"/>
  <c r="M48" i="1" s="1"/>
  <c r="AT19" i="2"/>
  <c r="AP24" i="2"/>
  <c r="AO25" i="2"/>
  <c r="AP25" i="2" s="1"/>
  <c r="AO39" i="2"/>
  <c r="AO41" i="2" s="1"/>
  <c r="BU38" i="2"/>
  <c r="BU40" i="2" s="1"/>
  <c r="BT41" i="2"/>
  <c r="BB21" i="2"/>
  <c r="BB20" i="2"/>
  <c r="AR23" i="2" l="1"/>
  <c r="AT23" i="2"/>
  <c r="BU41" i="2"/>
  <c r="BV38" i="2"/>
  <c r="BV40" i="2" s="1"/>
  <c r="AO43" i="2"/>
  <c r="BJ23" i="2"/>
  <c r="BJ24" i="2" s="1"/>
  <c r="BJ25" i="2" s="1"/>
  <c r="BJ26" i="2" s="1"/>
  <c r="BY38" i="2" l="1"/>
  <c r="BY40" i="2" s="1"/>
  <c r="BV41" i="2"/>
  <c r="AQ25" i="2" l="1"/>
  <c r="AR25" i="2" s="1"/>
  <c r="AQ39" i="2"/>
  <c r="AQ41" i="2" s="1"/>
  <c r="AR24" i="2"/>
  <c r="AS39" i="2"/>
  <c r="AS41" i="2" s="1"/>
  <c r="AS25" i="2"/>
  <c r="AT25" i="2" s="1"/>
  <c r="AT24" i="2"/>
  <c r="BY41" i="2"/>
  <c r="BZ38" i="2"/>
  <c r="BZ40" i="2" s="1"/>
  <c r="BK23" i="2" l="1"/>
  <c r="BK24" i="2" s="1"/>
  <c r="BK25" i="2" s="1"/>
  <c r="BK26" i="2" s="1"/>
  <c r="AQ43" i="2"/>
  <c r="BL23" i="2"/>
  <c r="BL24" i="2" s="1"/>
  <c r="BL25" i="2" s="1"/>
  <c r="AS43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47" i="1" s="1"/>
  <c r="E147" i="1" s="1"/>
</calcChain>
</file>

<file path=xl/sharedStrings.xml><?xml version="1.0" encoding="utf-8"?>
<sst xmlns="http://schemas.openxmlformats.org/spreadsheetml/2006/main" count="354" uniqueCount="250">
  <si>
    <t>Année 1</t>
  </si>
  <si>
    <t>Année 2</t>
  </si>
  <si>
    <t>Année 3</t>
  </si>
  <si>
    <t>TOTAL</t>
  </si>
  <si>
    <t>Montant prêt n°1</t>
  </si>
  <si>
    <t>Montant prêt n°2</t>
  </si>
  <si>
    <t>Montant prêt n°3</t>
  </si>
  <si>
    <t>Impôt sur les sociétés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</si>
  <si>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</si>
  <si>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</si>
  <si>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</si>
  <si>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</si>
  <si>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</si>
  <si>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</si>
  <si>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</si>
  <si>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</si>
  <si>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</si>
  <si>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</si>
  <si>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</si>
  <si>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Impôt sur le revenu</t>
  </si>
  <si>
    <t>Chiffre à prendre en compte pour le calcul RSI EI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</si>
  <si>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</si>
  <si>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</si>
  <si>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</si>
  <si>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</si>
  <si>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</si>
  <si>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</si>
  <si>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</si>
  <si>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</si>
  <si>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</si>
  <si>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</si>
  <si>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www.creerentreprise.fr</t>
  </si>
  <si>
    <t>Enter your data</t>
  </si>
  <si>
    <t>The business plan will appear in the next sheet</t>
  </si>
  <si>
    <t>Enter your data in the green cells only :</t>
  </si>
  <si>
    <t>Your surname and first name :</t>
  </si>
  <si>
    <t>Your phone number :</t>
  </si>
  <si>
    <t>Your e-mail adress :</t>
  </si>
  <si>
    <t>Your city :</t>
  </si>
  <si>
    <t>Your currency :</t>
  </si>
  <si>
    <t>% only</t>
  </si>
  <si>
    <t>Example : Euro, franc CFA…</t>
  </si>
  <si>
    <t>Describe your activity</t>
  </si>
  <si>
    <t>Name of your project or activity :</t>
  </si>
  <si>
    <t>Your legal status :</t>
  </si>
  <si>
    <t>For example : Ltd company</t>
  </si>
  <si>
    <t>Amount</t>
  </si>
  <si>
    <t>1) Setting up the business :</t>
  </si>
  <si>
    <t>Corporate tax rate :</t>
  </si>
  <si>
    <t>Business registration</t>
  </si>
  <si>
    <t>Application fee</t>
  </si>
  <si>
    <t>Leasehold rights</t>
  </si>
  <si>
    <t>Acquisition of business goodwill</t>
  </si>
  <si>
    <t>Software</t>
  </si>
  <si>
    <t>Training</t>
  </si>
  <si>
    <t>Office equipment</t>
  </si>
  <si>
    <t>Office purchase</t>
  </si>
  <si>
    <t>Restoration works</t>
  </si>
  <si>
    <t>2) Start up capital :</t>
  </si>
  <si>
    <t>Patent, trademark and design rights</t>
  </si>
  <si>
    <t>Information</t>
  </si>
  <si>
    <t>Support</t>
  </si>
  <si>
    <t>Consulting</t>
  </si>
  <si>
    <t>Cash flow forecast (part 1)</t>
  </si>
  <si>
    <t>Cash flow forecast (part 2)</t>
  </si>
  <si>
    <r>
      <t>List all the expenses and investments to be made before creating the company,</t>
    </r>
    <r>
      <rPr>
        <i/>
        <u/>
        <sz val="11"/>
        <color theme="1"/>
        <rFont val="Calibri"/>
        <family val="2"/>
        <scheme val="minor"/>
      </rPr>
      <t xml:space="preserve"> </t>
    </r>
    <r>
      <rPr>
        <i/>
        <u/>
        <sz val="11"/>
        <color rgb="FFFF0000"/>
        <rFont val="Calibri"/>
        <family val="2"/>
        <scheme val="minor"/>
      </rPr>
      <t>exclusing VAT.</t>
    </r>
  </si>
  <si>
    <t>Subsidy</t>
  </si>
  <si>
    <t>Subsidy / subvention</t>
  </si>
  <si>
    <t>Other funding</t>
  </si>
  <si>
    <t>Bank borrowing #1</t>
  </si>
  <si>
    <t>Bank borrowing #2</t>
  </si>
  <si>
    <t>Bank borrowing #3</t>
  </si>
  <si>
    <t>(enter rate)</t>
  </si>
  <si>
    <t>Personal contribution</t>
  </si>
  <si>
    <t>Equipment, tools, vehicles</t>
  </si>
  <si>
    <t>Lease deposit and advance rent</t>
  </si>
  <si>
    <t>Raw materials and supplies</t>
  </si>
  <si>
    <t>3) Expenses :</t>
  </si>
  <si>
    <t>Year 1</t>
  </si>
  <si>
    <t>Year 2</t>
  </si>
  <si>
    <t>Year 3</t>
  </si>
  <si>
    <t>Insurance</t>
  </si>
  <si>
    <t>Postage, telephone, internet</t>
  </si>
  <si>
    <t>Project :</t>
  </si>
  <si>
    <t>Project holder :</t>
  </si>
  <si>
    <t>Amount 
excl. taxes</t>
  </si>
  <si>
    <t>TOTAL NEEDED</t>
  </si>
  <si>
    <t>Legal status :</t>
  </si>
  <si>
    <t>3-Year Financial Plan</t>
  </si>
  <si>
    <t>Sales</t>
  </si>
  <si>
    <t>Cost of goods sold</t>
  </si>
  <si>
    <t>Borrowing</t>
  </si>
  <si>
    <t>Rate</t>
  </si>
  <si>
    <t>Duration (months)</t>
  </si>
  <si>
    <t>Subscriptions</t>
  </si>
  <si>
    <t>Stationery</t>
  </si>
  <si>
    <t>Motor vehicule expenses</t>
  </si>
  <si>
    <t>Other expenses (write below) :</t>
  </si>
  <si>
    <t>Sundries</t>
  </si>
  <si>
    <t>5) Variable costs :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</si>
  <si>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</si>
  <si>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</si>
  <si>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</si>
  <si>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</si>
  <si>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</si>
  <si>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</si>
  <si>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</si>
  <si>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</si>
  <si>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</si>
  <si>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</si>
  <si>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</si>
  <si>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</si>
  <si>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4) Sales for the first year :</t>
  </si>
  <si>
    <t>Travel expenses</t>
  </si>
  <si>
    <t>Electricity, water and gas</t>
  </si>
  <si>
    <t>Repairs and maintenance</t>
  </si>
  <si>
    <t>Cleaning</t>
  </si>
  <si>
    <t>Starting operations, premises and equipment</t>
  </si>
  <si>
    <t>% increase</t>
  </si>
  <si>
    <t>Wages and social expenses</t>
  </si>
  <si>
    <t>Manager's social expenses</t>
  </si>
  <si>
    <t xml:space="preserve"> Employees' social insurance</t>
  </si>
  <si>
    <t>Rent</t>
  </si>
  <si>
    <t>Accounting / legal fees</t>
  </si>
  <si>
    <t>Bank charges</t>
  </si>
  <si>
    <t>Advertising</t>
  </si>
  <si>
    <t>Transport/courier cost</t>
  </si>
  <si>
    <r>
      <t>Enter sales volume for the first year (</t>
    </r>
    <r>
      <rPr>
        <i/>
        <u/>
        <sz val="11"/>
        <color rgb="FFFF0000"/>
        <rFont val="Calibri"/>
        <family val="2"/>
        <scheme val="minor"/>
      </rPr>
      <t>excl. VAT</t>
    </r>
    <r>
      <rPr>
        <i/>
        <sz val="11"/>
        <color theme="1"/>
        <rFont val="Calibri"/>
        <family val="2"/>
        <scheme val="minor"/>
      </rPr>
      <t>).</t>
    </r>
  </si>
  <si>
    <r>
      <t xml:space="preserve">Year 1 - </t>
    </r>
    <r>
      <rPr>
        <b/>
        <u/>
        <sz val="14"/>
        <color rgb="FFFF0000"/>
        <rFont val="Calibri"/>
        <family val="2"/>
        <scheme val="minor"/>
      </rPr>
      <t>Sale of goods</t>
    </r>
  </si>
  <si>
    <r>
      <t xml:space="preserve">Year 1 - </t>
    </r>
    <r>
      <rPr>
        <b/>
        <u/>
        <sz val="14"/>
        <color rgb="FFFF0000"/>
        <rFont val="Calibri"/>
        <family val="2"/>
        <scheme val="minor"/>
      </rPr>
      <t>Sale of services</t>
    </r>
  </si>
  <si>
    <t>Number of days worked</t>
  </si>
  <si>
    <t>Average turnover 
per day</t>
  </si>
  <si>
    <t xml:space="preserve">  Percentage increase of turnover from year 1 to year 2 :</t>
  </si>
  <si>
    <t xml:space="preserve">  Percentage increase of turnover from year 2 to year 3 :</t>
  </si>
  <si>
    <t>Monthly 
turnover</t>
  </si>
  <si>
    <t>6) Working capital :</t>
  </si>
  <si>
    <t>Variable costs are corporate expenses that vary in direct proportion to the quantity of output. Unlike fixed costs, which remain constant regardless of output, variable costs are a direct function of production volume. Examples of common variable costs include raw materials, packaging, distribution costs...</t>
  </si>
  <si>
    <t xml:space="preserve"> (only concerns sale of GOODS)</t>
  </si>
  <si>
    <r>
      <t xml:space="preserve">  (enter </t>
    </r>
    <r>
      <rPr>
        <i/>
        <u/>
        <sz val="10"/>
        <color theme="1"/>
        <rFont val="Calibri"/>
        <family val="2"/>
        <scheme val="minor"/>
      </rPr>
      <t>annual</t>
    </r>
    <r>
      <rPr>
        <i/>
        <sz val="10"/>
        <color theme="1"/>
        <rFont val="Calibri"/>
        <family val="2"/>
        <scheme val="minor"/>
      </rPr>
      <t xml:space="preserve"> amount)</t>
    </r>
  </si>
  <si>
    <t>8) Check your break-even point :</t>
  </si>
  <si>
    <t>What is the cost of goods sold, expressed as a percentage of the sell price ?</t>
  </si>
  <si>
    <t>7) Employees' wages and manager's compensation</t>
  </si>
  <si>
    <r>
      <t xml:space="preserve">Employees' wages </t>
    </r>
    <r>
      <rPr>
        <b/>
        <sz val="11"/>
        <color theme="1"/>
        <rFont val="Calibri"/>
        <family val="2"/>
        <scheme val="minor"/>
      </rPr>
      <t>(net)</t>
    </r>
  </si>
  <si>
    <t>10) Preview and print your 3-Year Financial Plan : see next sheet</t>
  </si>
  <si>
    <r>
      <t xml:space="preserve">Any remark about this document ? Please send us an e-mail : </t>
    </r>
    <r>
      <rPr>
        <b/>
        <sz val="12"/>
        <color theme="6" tint="-0.249977111117893"/>
        <rFont val="Calibri"/>
        <family val="2"/>
        <scheme val="minor"/>
      </rPr>
      <t>contact@wikicrea.fr</t>
    </r>
  </si>
  <si>
    <r>
      <t xml:space="preserve">Average duration of customer credits </t>
    </r>
    <r>
      <rPr>
        <b/>
        <sz val="11"/>
        <color theme="1"/>
        <rFont val="Calibri"/>
        <family val="2"/>
        <scheme val="minor"/>
      </rPr>
      <t>(expressed in days)</t>
    </r>
  </si>
  <si>
    <r>
      <t>Average duration of supplier liabilities</t>
    </r>
    <r>
      <rPr>
        <b/>
        <sz val="11"/>
        <color theme="1"/>
        <rFont val="Calibri"/>
        <family val="2"/>
        <scheme val="minor"/>
      </rPr>
      <t xml:space="preserve"> (expressed in days)</t>
    </r>
  </si>
  <si>
    <t>Employees' social insurance</t>
  </si>
  <si>
    <t xml:space="preserve"> Manager's compensation</t>
  </si>
  <si>
    <t xml:space="preserve"> Manager's social expenses</t>
  </si>
  <si>
    <t xml:space="preserve"> Employees' wages</t>
  </si>
  <si>
    <t>Amortization of intangible assets</t>
  </si>
  <si>
    <t>This financial plan template is offered by WikiCrea (www.creerentreprise.fr)</t>
  </si>
  <si>
    <r>
      <t xml:space="preserve">Manager's compensation </t>
    </r>
    <r>
      <rPr>
        <b/>
        <sz val="11"/>
        <color theme="1"/>
        <rFont val="Calibri"/>
        <family val="2"/>
        <scheme val="minor"/>
      </rPr>
      <t>(net)</t>
    </r>
  </si>
  <si>
    <t>First year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</si>
  <si>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mandatory input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useful life of capital assets, in years)</t>
    </r>
  </si>
  <si>
    <t xml:space="preserve">  Depreciation period :  </t>
  </si>
  <si>
    <r>
      <t xml:space="preserve">List your recurring expenses, </t>
    </r>
    <r>
      <rPr>
        <i/>
        <u/>
        <sz val="11"/>
        <color rgb="FFFF0000"/>
        <rFont val="Calibri"/>
        <family val="2"/>
        <scheme val="minor"/>
      </rPr>
      <t>excluding VAT.</t>
    </r>
  </si>
  <si>
    <t>How many days after performing the service will the client pay ?</t>
  </si>
  <si>
    <t>How many days after receiving the invoice will you pay your suppliers ?</t>
  </si>
  <si>
    <t>9) Check your cash position :</t>
  </si>
  <si>
    <t>Have you planned for sufficient cash to start-up your business ?</t>
  </si>
  <si>
    <t>Setting up the company</t>
  </si>
  <si>
    <t>Cash for working capital, additional cash</t>
  </si>
  <si>
    <t xml:space="preserve">  FUNDING</t>
  </si>
  <si>
    <t>Capital deposit</t>
  </si>
  <si>
    <t>Family money</t>
  </si>
  <si>
    <t>TOTAL RAISED</t>
  </si>
  <si>
    <t xml:space="preserve">  SET-UP COSTS</t>
  </si>
  <si>
    <t>Franchise fees, entry fees</t>
  </si>
  <si>
    <t>Solicitor and accountant fees</t>
  </si>
  <si>
    <t>Advertising, first promotion costs</t>
  </si>
  <si>
    <t>3-Year Profit &amp; Loss Projection</t>
  </si>
  <si>
    <t>Set-up Costs and Funding</t>
  </si>
  <si>
    <t>Wages and Social Expenses</t>
  </si>
  <si>
    <t>Excl. VAT</t>
  </si>
  <si>
    <t>Working capital</t>
  </si>
  <si>
    <t>Intermediate operating totals</t>
  </si>
  <si>
    <t>External charges</t>
  </si>
  <si>
    <t>Break-even point</t>
  </si>
  <si>
    <t>Self-financing Capacity</t>
  </si>
  <si>
    <t>Sale of services</t>
  </si>
  <si>
    <t>Sale of goods</t>
  </si>
  <si>
    <t>Opening stocks</t>
  </si>
  <si>
    <t>Total wages and social expenses</t>
  </si>
  <si>
    <t>Closing cash position</t>
  </si>
  <si>
    <t>External loads</t>
  </si>
  <si>
    <t>Sales (total)</t>
  </si>
  <si>
    <t>Monthly balance</t>
  </si>
  <si>
    <t>Total outgoing</t>
  </si>
  <si>
    <t>Total incoming</t>
  </si>
  <si>
    <t>Maturities of borrowings</t>
  </si>
  <si>
    <t>Subsidies</t>
  </si>
  <si>
    <t>Borrowings</t>
  </si>
  <si>
    <t>Intangible assets</t>
  </si>
  <si>
    <t>Long-live assets</t>
  </si>
  <si>
    <t>Fixed assets (total)</t>
  </si>
  <si>
    <t>3-Year Financing Plan</t>
  </si>
  <si>
    <t xml:space="preserve">   Fixed assets</t>
  </si>
  <si>
    <t>Opening cash position :</t>
  </si>
  <si>
    <t xml:space="preserve"> Cash position</t>
  </si>
  <si>
    <t>Working capital requirement</t>
  </si>
  <si>
    <t>Taxes</t>
  </si>
  <si>
    <t xml:space="preserve">  Sales</t>
  </si>
  <si>
    <t xml:space="preserve">  Gross profit</t>
  </si>
  <si>
    <t xml:space="preserve">  Operating Expenses</t>
  </si>
  <si>
    <t xml:space="preserve">  EBITDA</t>
  </si>
  <si>
    <t xml:space="preserve"> Taxes</t>
  </si>
  <si>
    <t xml:space="preserve"> Bank charges, interest on borrowings</t>
  </si>
  <si>
    <t xml:space="preserve"> Depreciation charges</t>
  </si>
  <si>
    <t xml:space="preserve">  Net profit or loss</t>
  </si>
  <si>
    <t>Depreciation of long-live assets</t>
  </si>
  <si>
    <t>Amortization / Depreciation</t>
  </si>
  <si>
    <t>Total Amortization / Depreciation</t>
  </si>
  <si>
    <t xml:space="preserve"> Overall margin</t>
  </si>
  <si>
    <t>Self-financing capacity</t>
  </si>
  <si>
    <t xml:space="preserve">  Net profit or loss after corporate tax</t>
  </si>
  <si>
    <t>Total cost of sales</t>
  </si>
  <si>
    <t>Contribution margin</t>
  </si>
  <si>
    <t xml:space="preserve"> Margin on variable costs</t>
  </si>
  <si>
    <t xml:space="preserve"> Total expenses</t>
  </si>
  <si>
    <t>delay working days</t>
  </si>
  <si>
    <t xml:space="preserve"> EBITDA</t>
  </si>
  <si>
    <t xml:space="preserve"> + Depreciation charges</t>
  </si>
  <si>
    <t xml:space="preserve"> Self-financing capacity</t>
  </si>
  <si>
    <t>Free cash flow</t>
  </si>
  <si>
    <t xml:space="preserve"> - Maturities of borrowings</t>
  </si>
  <si>
    <t>Sales, production</t>
  </si>
  <si>
    <t xml:space="preserve"> Fixed costs</t>
  </si>
  <si>
    <t xml:space="preserve"> Break-even point</t>
  </si>
  <si>
    <t xml:space="preserve"> Excess / Deficiency</t>
  </si>
  <si>
    <t>Your business seems :</t>
  </si>
  <si>
    <t xml:space="preserve">Amount of trade receivables </t>
  </si>
  <si>
    <t>Amount of trade payables</t>
  </si>
  <si>
    <t xml:space="preserve"> Working capital</t>
  </si>
  <si>
    <t xml:space="preserve"> Customers</t>
  </si>
  <si>
    <t xml:space="preserve"> Suppliers</t>
  </si>
  <si>
    <t xml:space="preserve"> Total needed</t>
  </si>
  <si>
    <t xml:space="preserve"> Total raised</t>
  </si>
  <si>
    <t>Balance</t>
  </si>
  <si>
    <t>Need Excel password for this document ? Click here</t>
  </si>
  <si>
    <t>(enter duration in MONTHS)</t>
  </si>
  <si>
    <t xml:space="preserve">  Cost of sales</t>
  </si>
  <si>
    <t xml:space="preserve"> Break-even point (sales target per working day)</t>
  </si>
  <si>
    <t>Balance previous month</t>
  </si>
  <si>
    <t>You need the password for this Excel document ?</t>
  </si>
  <si>
    <t>Click here :</t>
  </si>
  <si>
    <t>(or copy-paste this link)</t>
  </si>
  <si>
    <t>Unlock this document and modify it as you like.</t>
  </si>
  <si>
    <t>https://www.my-business-plans.com/product/excel-business-plan-password/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</si>
</sst>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3" formatCode="_-* #,##0.00\ _€_-;\-* #,##0.00\ _€_-;_-* &quot;-&quot;??\ _€_-;_-@_-"/>
    <numFmt numFmtId="164" formatCode="0#&quot; &quot;##&quot; &quot;##&quot; &quot;##&quot; &quot;##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4"/>
      <color theme="6" tint="-0.249977111117893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Tahoma"/>
      <family val="2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8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indent="3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4"/>
    </xf>
    <xf numFmtId="0" fontId="9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43" fontId="2" fillId="0" borderId="4" xfId="0" applyNumberFormat="1" applyFont="1" applyBorder="1"/>
    <xf numFmtId="17" fontId="0" fillId="0" borderId="0" xfId="0" applyNumberFormat="1" applyAlignment="1">
      <alignment horizontal="left" indent="17"/>
    </xf>
    <xf numFmtId="0" fontId="2" fillId="0" borderId="0" xfId="0" applyFont="1" applyAlignment="1">
      <alignment horizontal="right" vertical="center" wrapText="1"/>
    </xf>
    <xf numFmtId="43" fontId="0" fillId="0" borderId="0" xfId="1" applyFont="1"/>
    <xf numFmtId="43" fontId="2" fillId="0" borderId="4" xfId="1" applyFont="1" applyBorder="1"/>
    <xf numFmtId="0" fontId="2" fillId="0" borderId="0" xfId="0" applyFont="1" applyAlignment="1">
      <alignment horizontal="left" indent="25"/>
    </xf>
    <xf numFmtId="0" fontId="12" fillId="0" borderId="0" xfId="0" applyFont="1"/>
    <xf numFmtId="0" fontId="14" fillId="0" borderId="4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0" fillId="0" borderId="0" xfId="0" applyFill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43" fontId="0" fillId="0" borderId="30" xfId="1" applyFont="1" applyBorder="1"/>
    <xf numFmtId="43" fontId="0" fillId="0" borderId="32" xfId="1" applyFont="1" applyBorder="1"/>
    <xf numFmtId="0" fontId="2" fillId="0" borderId="26" xfId="0" applyFont="1" applyBorder="1"/>
    <xf numFmtId="0" fontId="0" fillId="0" borderId="0" xfId="0" applyFill="1" applyBorder="1"/>
    <xf numFmtId="0" fontId="2" fillId="0" borderId="0" xfId="0" applyFont="1" applyFill="1" applyBorder="1"/>
    <xf numFmtId="43" fontId="0" fillId="0" borderId="0" xfId="1" applyFont="1" applyFill="1" applyBorder="1"/>
    <xf numFmtId="0" fontId="2" fillId="0" borderId="0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4"/>
    </xf>
    <xf numFmtId="43" fontId="13" fillId="0" borderId="0" xfId="0" applyNumberFormat="1" applyFont="1" applyAlignment="1">
      <alignment horizontal="left"/>
    </xf>
    <xf numFmtId="0" fontId="13" fillId="0" borderId="0" xfId="0" applyFont="1" applyAlignment="1">
      <alignment horizontal="right"/>
    </xf>
    <xf numFmtId="43" fontId="2" fillId="0" borderId="0" xfId="0" applyNumberFormat="1" applyFont="1" applyBorder="1"/>
    <xf numFmtId="8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9" fillId="0" borderId="0" xfId="0" applyFont="1" applyAlignment="1">
      <alignment horizontal="left" indent="2"/>
    </xf>
    <xf numFmtId="43" fontId="0" fillId="0" borderId="0" xfId="0" applyNumberFormat="1"/>
    <xf numFmtId="0" fontId="4" fillId="0" borderId="0" xfId="0" applyFont="1" applyAlignment="1">
      <alignment horizontal="left" vertical="center"/>
    </xf>
    <xf numFmtId="0" fontId="21" fillId="0" borderId="0" xfId="0" applyFont="1"/>
    <xf numFmtId="0" fontId="7" fillId="0" borderId="0" xfId="0" applyFont="1" applyAlignment="1">
      <alignment horizontal="left" indent="1"/>
    </xf>
    <xf numFmtId="0" fontId="23" fillId="0" borderId="19" xfId="0" applyFont="1" applyBorder="1" applyAlignment="1">
      <alignment vertical="top"/>
    </xf>
    <xf numFmtId="0" fontId="24" fillId="0" borderId="0" xfId="2" applyNumberFormat="1" applyFont="1" applyBorder="1"/>
    <xf numFmtId="0" fontId="24" fillId="0" borderId="0" xfId="0" applyFont="1" applyBorder="1" applyAlignment="1">
      <alignment horizontal="right"/>
    </xf>
    <xf numFmtId="43" fontId="2" fillId="0" borderId="0" xfId="1" applyFont="1" applyFill="1" applyBorder="1"/>
    <xf numFmtId="0" fontId="7" fillId="0" borderId="0" xfId="0" applyFont="1" applyBorder="1" applyAlignment="1">
      <alignment horizontal="left" indent="3"/>
    </xf>
    <xf numFmtId="43" fontId="7" fillId="0" borderId="0" xfId="1" applyFont="1" applyFill="1" applyBorder="1"/>
    <xf numFmtId="0" fontId="2" fillId="0" borderId="0" xfId="0" applyFont="1" applyFill="1" applyBorder="1" applyAlignment="1">
      <alignment horizontal="left" indent="1"/>
    </xf>
    <xf numFmtId="0" fontId="0" fillId="0" borderId="0" xfId="0" applyFill="1" applyBorder="1" applyAlignment="1">
      <alignment horizontal="left" indent="3"/>
    </xf>
    <xf numFmtId="0" fontId="7" fillId="0" borderId="0" xfId="0" applyFont="1" applyFill="1" applyBorder="1" applyAlignment="1">
      <alignment horizontal="left" indent="3"/>
    </xf>
    <xf numFmtId="0" fontId="2" fillId="0" borderId="33" xfId="0" applyFont="1" applyBorder="1" applyAlignment="1">
      <alignment horizontal="left" indent="1"/>
    </xf>
    <xf numFmtId="0" fontId="0" fillId="0" borderId="0" xfId="0" applyAlignment="1">
      <alignment horizontal="center"/>
    </xf>
    <xf numFmtId="43" fontId="13" fillId="0" borderId="33" xfId="0" applyNumberFormat="1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0" fontId="0" fillId="0" borderId="0" xfId="0" applyFont="1" applyAlignment="1">
      <alignment horizontal="right"/>
    </xf>
    <xf numFmtId="0" fontId="2" fillId="3" borderId="2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43" fontId="1" fillId="0" borderId="0" xfId="1" applyFont="1" applyFill="1" applyBorder="1"/>
    <xf numFmtId="0" fontId="2" fillId="3" borderId="4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9" fontId="23" fillId="0" borderId="35" xfId="1" applyNumberFormat="1" applyFont="1" applyFill="1" applyBorder="1"/>
    <xf numFmtId="9" fontId="23" fillId="0" borderId="23" xfId="1" applyNumberFormat="1" applyFont="1" applyFill="1" applyBorder="1"/>
    <xf numFmtId="9" fontId="23" fillId="0" borderId="24" xfId="1" applyNumberFormat="1" applyFont="1" applyFill="1" applyBorder="1"/>
    <xf numFmtId="9" fontId="23" fillId="0" borderId="2" xfId="1" applyNumberFormat="1" applyFont="1" applyFill="1" applyBorder="1"/>
    <xf numFmtId="9" fontId="23" fillId="0" borderId="0" xfId="1" applyNumberFormat="1" applyFont="1" applyFill="1" applyBorder="1"/>
    <xf numFmtId="9" fontId="23" fillId="0" borderId="29" xfId="1" applyNumberFormat="1" applyFont="1" applyFill="1" applyBorder="1"/>
    <xf numFmtId="9" fontId="23" fillId="0" borderId="2" xfId="2" applyFont="1" applyFill="1" applyBorder="1"/>
    <xf numFmtId="9" fontId="23" fillId="0" borderId="29" xfId="2" applyFont="1" applyFill="1" applyBorder="1"/>
    <xf numFmtId="9" fontId="25" fillId="3" borderId="34" xfId="2" applyFont="1" applyFill="1" applyBorder="1"/>
    <xf numFmtId="9" fontId="25" fillId="3" borderId="37" xfId="2" applyFont="1" applyFill="1" applyBorder="1"/>
    <xf numFmtId="9" fontId="23" fillId="0" borderId="0" xfId="2" applyFont="1" applyFill="1" applyBorder="1"/>
    <xf numFmtId="9" fontId="25" fillId="3" borderId="38" xfId="2" applyFont="1" applyFill="1" applyBorder="1"/>
    <xf numFmtId="9" fontId="23" fillId="0" borderId="41" xfId="2" applyFont="1" applyFill="1" applyBorder="1"/>
    <xf numFmtId="13" fontId="0" fillId="0" borderId="0" xfId="0" applyNumberFormat="1"/>
    <xf numFmtId="8" fontId="2" fillId="0" borderId="0" xfId="0" applyNumberFormat="1" applyFont="1"/>
    <xf numFmtId="2" fontId="0" fillId="0" borderId="0" xfId="0" applyNumberFormat="1"/>
    <xf numFmtId="0" fontId="26" fillId="0" borderId="0" xfId="0" applyFont="1"/>
    <xf numFmtId="0" fontId="27" fillId="0" borderId="0" xfId="0" applyFont="1"/>
    <xf numFmtId="0" fontId="0" fillId="0" borderId="0" xfId="0" applyAlignment="1">
      <alignment horizontal="right"/>
    </xf>
    <xf numFmtId="0" fontId="7" fillId="0" borderId="0" xfId="0" applyFont="1" applyFill="1" applyBorder="1" applyAlignment="1">
      <alignment horizontal="center"/>
    </xf>
    <xf numFmtId="0" fontId="0" fillId="4" borderId="0" xfId="0" applyFill="1"/>
    <xf numFmtId="0" fontId="16" fillId="0" borderId="0" xfId="0" applyFont="1" applyFill="1" applyBorder="1" applyAlignment="1">
      <alignment vertical="center"/>
    </xf>
    <xf numFmtId="0" fontId="21" fillId="0" borderId="0" xfId="0" applyFont="1" applyFill="1" applyBorder="1"/>
    <xf numFmtId="0" fontId="27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 indent="1"/>
    </xf>
    <xf numFmtId="43" fontId="1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3" fontId="13" fillId="0" borderId="0" xfId="1" applyFont="1" applyFill="1" applyBorder="1" applyAlignment="1">
      <alignment horizontal="center" vertical="center"/>
    </xf>
    <xf numFmtId="43" fontId="2" fillId="0" borderId="0" xfId="0" applyNumberFormat="1" applyFont="1" applyFill="1" applyBorder="1" applyAlignment="1">
      <alignment vertical="center"/>
    </xf>
    <xf numFmtId="0" fontId="21" fillId="0" borderId="0" xfId="0" applyFont="1" applyAlignment="1">
      <alignment horizontal="right"/>
    </xf>
    <xf numFmtId="0" fontId="0" fillId="0" borderId="0" xfId="0" applyFont="1"/>
    <xf numFmtId="43" fontId="0" fillId="0" borderId="0" xfId="0" applyNumberFormat="1" applyFont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17" fontId="0" fillId="0" borderId="16" xfId="0" applyNumberFormat="1" applyBorder="1" applyAlignment="1">
      <alignment horizontal="left" indent="17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4" fillId="0" borderId="0" xfId="0" applyFont="1"/>
    <xf numFmtId="0" fontId="32" fillId="0" borderId="0" xfId="0" applyFont="1"/>
    <xf numFmtId="0" fontId="30" fillId="0" borderId="0" xfId="0" applyFo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43" fontId="0" fillId="2" borderId="0" xfId="1" applyFont="1" applyFill="1" applyProtection="1">
      <protection locked="0"/>
    </xf>
    <xf numFmtId="1" fontId="0" fillId="2" borderId="0" xfId="2" applyNumberFormat="1" applyFont="1" applyFill="1" applyAlignment="1" applyProtection="1">
      <alignment horizontal="center"/>
      <protection locked="0"/>
    </xf>
    <xf numFmtId="10" fontId="7" fillId="2" borderId="3" xfId="2" applyNumberFormat="1" applyFont="1" applyFill="1" applyBorder="1" applyAlignment="1" applyProtection="1">
      <alignment horizontal="left" indent="4"/>
      <protection locked="0"/>
    </xf>
    <xf numFmtId="0" fontId="0" fillId="2" borderId="0" xfId="0" applyFill="1" applyAlignment="1" applyProtection="1">
      <alignment horizontal="left" indent="1"/>
      <protection locked="0"/>
    </xf>
    <xf numFmtId="43" fontId="0" fillId="2" borderId="1" xfId="1" applyFont="1" applyFill="1" applyBorder="1" applyProtection="1">
      <protection locked="0"/>
    </xf>
    <xf numFmtId="43" fontId="0" fillId="2" borderId="2" xfId="1" applyFont="1" applyFill="1" applyBorder="1" applyProtection="1">
      <protection locked="0"/>
    </xf>
    <xf numFmtId="43" fontId="0" fillId="2" borderId="3" xfId="1" applyFont="1" applyFill="1" applyBorder="1" applyProtection="1">
      <protection locked="0"/>
    </xf>
    <xf numFmtId="43" fontId="0" fillId="2" borderId="1" xfId="1" applyFont="1" applyFill="1" applyBorder="1" applyAlignment="1" applyProtection="1">
      <alignment horizontal="left" indent="1"/>
      <protection locked="0"/>
    </xf>
    <xf numFmtId="0" fontId="0" fillId="2" borderId="0" xfId="0" applyFill="1" applyProtection="1">
      <protection locked="0"/>
    </xf>
    <xf numFmtId="9" fontId="0" fillId="2" borderId="0" xfId="2" applyFont="1" applyFill="1" applyAlignment="1" applyProtection="1">
      <alignment horizontal="center"/>
      <protection locked="0"/>
    </xf>
    <xf numFmtId="0" fontId="0" fillId="2" borderId="21" xfId="2" applyNumberFormat="1" applyFont="1" applyFill="1" applyBorder="1" applyAlignment="1" applyProtection="1">
      <alignment horizontal="center"/>
      <protection locked="0"/>
    </xf>
    <xf numFmtId="9" fontId="0" fillId="2" borderId="21" xfId="2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 indent="1"/>
    </xf>
    <xf numFmtId="0" fontId="33" fillId="0" borderId="20" xfId="0" applyFont="1" applyBorder="1" applyAlignment="1">
      <alignment horizontal="right"/>
    </xf>
    <xf numFmtId="0" fontId="15" fillId="0" borderId="0" xfId="0" applyFont="1" applyAlignment="1">
      <alignment horizontal="left" indent="2"/>
    </xf>
    <xf numFmtId="0" fontId="34" fillId="0" borderId="0" xfId="0" applyFont="1" applyAlignment="1">
      <alignment horizontal="left" indent="4"/>
    </xf>
    <xf numFmtId="0" fontId="34" fillId="0" borderId="0" xfId="0" applyFont="1" applyAlignment="1">
      <alignment horizontal="left"/>
    </xf>
    <xf numFmtId="0" fontId="7" fillId="2" borderId="3" xfId="0" applyFont="1" applyFill="1" applyBorder="1" applyAlignment="1" applyProtection="1">
      <alignment horizontal="center"/>
      <protection locked="0"/>
    </xf>
    <xf numFmtId="0" fontId="8" fillId="4" borderId="0" xfId="0" applyFont="1" applyFill="1"/>
    <xf numFmtId="0" fontId="35" fillId="0" borderId="0" xfId="0" applyFont="1"/>
    <xf numFmtId="43" fontId="2" fillId="0" borderId="0" xfId="0" applyNumberFormat="1" applyFont="1"/>
    <xf numFmtId="2" fontId="29" fillId="0" borderId="0" xfId="0" applyNumberFormat="1" applyFont="1"/>
    <xf numFmtId="10" fontId="24" fillId="0" borderId="0" xfId="0" applyNumberFormat="1" applyFont="1" applyBorder="1"/>
    <xf numFmtId="0" fontId="36" fillId="0" borderId="0" xfId="3" applyFont="1" applyFill="1" applyBorder="1" applyAlignment="1">
      <alignment vertical="center" wrapText="1"/>
    </xf>
    <xf numFmtId="0" fontId="37" fillId="0" borderId="0" xfId="3" applyFont="1" applyFill="1" applyBorder="1" applyAlignment="1">
      <alignment vertical="center" wrapText="1"/>
    </xf>
    <xf numFmtId="0" fontId="0" fillId="0" borderId="0" xfId="0" applyBorder="1" applyAlignment="1">
      <alignment horizontal="left" indent="1"/>
    </xf>
    <xf numFmtId="0" fontId="38" fillId="0" borderId="0" xfId="0" applyFont="1"/>
    <xf numFmtId="0" fontId="40" fillId="0" borderId="0" xfId="0" applyFont="1" applyAlignment="1">
      <alignment horizontal="left" indent="2"/>
    </xf>
    <xf numFmtId="0" fontId="41" fillId="0" borderId="0" xfId="0" applyFont="1"/>
    <xf numFmtId="0" fontId="42" fillId="0" borderId="0" xfId="0" applyFont="1"/>
    <xf numFmtId="0" fontId="44" fillId="0" borderId="0" xfId="0" applyFont="1"/>
    <xf numFmtId="0" fontId="2" fillId="0" borderId="0" xfId="0" applyFont="1" applyBorder="1" applyAlignment="1">
      <alignment horizontal="left" indent="5"/>
    </xf>
    <xf numFmtId="0" fontId="43" fillId="0" borderId="0" xfId="3" applyFont="1" applyFill="1" applyBorder="1" applyAlignment="1">
      <alignment vertical="center" wrapText="1"/>
    </xf>
    <xf numFmtId="43" fontId="25" fillId="0" borderId="32" xfId="1" applyFont="1" applyBorder="1"/>
    <xf numFmtId="43" fontId="33" fillId="0" borderId="32" xfId="1" applyFont="1" applyBorder="1"/>
    <xf numFmtId="43" fontId="25" fillId="3" borderId="21" xfId="1" applyFont="1" applyFill="1" applyBorder="1"/>
    <xf numFmtId="0" fontId="45" fillId="0" borderId="28" xfId="0" applyFont="1" applyBorder="1" applyAlignment="1">
      <alignment horizontal="left" indent="1"/>
    </xf>
    <xf numFmtId="0" fontId="46" fillId="0" borderId="0" xfId="0" applyFont="1" applyBorder="1"/>
    <xf numFmtId="0" fontId="24" fillId="0" borderId="28" xfId="0" applyFont="1" applyBorder="1" applyAlignment="1">
      <alignment horizontal="left" indent="3"/>
    </xf>
    <xf numFmtId="0" fontId="46" fillId="0" borderId="28" xfId="0" applyFont="1" applyBorder="1" applyAlignment="1">
      <alignment horizontal="left" indent="3"/>
    </xf>
    <xf numFmtId="0" fontId="45" fillId="0" borderId="0" xfId="0" applyFont="1" applyBorder="1"/>
    <xf numFmtId="0" fontId="46" fillId="0" borderId="0" xfId="0" applyFont="1"/>
    <xf numFmtId="0" fontId="46" fillId="0" borderId="28" xfId="0" applyFont="1" applyBorder="1"/>
    <xf numFmtId="0" fontId="46" fillId="0" borderId="25" xfId="0" applyFont="1" applyBorder="1" applyAlignment="1">
      <alignment horizontal="left" indent="3"/>
    </xf>
    <xf numFmtId="0" fontId="46" fillId="0" borderId="26" xfId="0" applyFont="1" applyBorder="1"/>
    <xf numFmtId="0" fontId="23" fillId="0" borderId="31" xfId="0" applyFont="1" applyBorder="1"/>
    <xf numFmtId="0" fontId="45" fillId="0" borderId="22" xfId="0" applyFont="1" applyFill="1" applyBorder="1"/>
    <xf numFmtId="0" fontId="45" fillId="0" borderId="23" xfId="0" applyFont="1" applyFill="1" applyBorder="1" applyAlignment="1">
      <alignment vertical="center"/>
    </xf>
    <xf numFmtId="0" fontId="24" fillId="0" borderId="28" xfId="0" applyFont="1" applyFill="1" applyBorder="1" applyAlignment="1">
      <alignment horizontal="left" indent="3"/>
    </xf>
    <xf numFmtId="0" fontId="24" fillId="0" borderId="0" xfId="0" applyFont="1" applyFill="1" applyBorder="1"/>
    <xf numFmtId="0" fontId="46" fillId="0" borderId="0" xfId="0" applyFont="1" applyFill="1" applyBorder="1"/>
    <xf numFmtId="0" fontId="45" fillId="0" borderId="28" xfId="0" applyFont="1" applyBorder="1"/>
    <xf numFmtId="0" fontId="46" fillId="0" borderId="25" xfId="0" applyFont="1" applyBorder="1"/>
    <xf numFmtId="9" fontId="24" fillId="0" borderId="2" xfId="2" applyFont="1" applyFill="1" applyBorder="1" applyAlignment="1">
      <alignment horizontal="center"/>
    </xf>
    <xf numFmtId="9" fontId="24" fillId="0" borderId="29" xfId="1" applyNumberFormat="1" applyFont="1" applyFill="1" applyBorder="1" applyAlignment="1">
      <alignment horizontal="center"/>
    </xf>
    <xf numFmtId="43" fontId="25" fillId="0" borderId="35" xfId="0" applyNumberFormat="1" applyFont="1" applyFill="1" applyBorder="1" applyAlignment="1">
      <alignment vertical="center"/>
    </xf>
    <xf numFmtId="43" fontId="25" fillId="0" borderId="24" xfId="0" applyNumberFormat="1" applyFont="1" applyFill="1" applyBorder="1" applyAlignment="1">
      <alignment vertical="center" wrapText="1"/>
    </xf>
    <xf numFmtId="43" fontId="33" fillId="0" borderId="2" xfId="1" applyFont="1" applyFill="1" applyBorder="1"/>
    <xf numFmtId="43" fontId="25" fillId="0" borderId="2" xfId="1" applyFont="1" applyFill="1" applyBorder="1"/>
    <xf numFmtId="43" fontId="25" fillId="0" borderId="29" xfId="1" applyFont="1" applyFill="1" applyBorder="1"/>
    <xf numFmtId="43" fontId="25" fillId="0" borderId="36" xfId="1" applyFont="1" applyFill="1" applyBorder="1"/>
    <xf numFmtId="0" fontId="23" fillId="0" borderId="27" xfId="0" applyFont="1" applyBorder="1"/>
    <xf numFmtId="0" fontId="45" fillId="0" borderId="22" xfId="0" applyFont="1" applyBorder="1" applyAlignment="1">
      <alignment horizontal="left" indent="1"/>
    </xf>
    <xf numFmtId="0" fontId="46" fillId="0" borderId="23" xfId="0" applyFont="1" applyBorder="1"/>
    <xf numFmtId="0" fontId="46" fillId="0" borderId="37" xfId="0" applyFont="1" applyBorder="1"/>
    <xf numFmtId="4" fontId="25" fillId="0" borderId="35" xfId="0" applyNumberFormat="1" applyFont="1" applyBorder="1"/>
    <xf numFmtId="4" fontId="25" fillId="0" borderId="24" xfId="1" applyNumberFormat="1" applyFont="1" applyBorder="1"/>
    <xf numFmtId="0" fontId="23" fillId="0" borderId="2" xfId="0" applyFont="1" applyBorder="1"/>
    <xf numFmtId="0" fontId="23" fillId="0" borderId="39" xfId="0" applyFont="1" applyBorder="1"/>
    <xf numFmtId="4" fontId="33" fillId="0" borderId="2" xfId="0" applyNumberFormat="1" applyFont="1" applyBorder="1"/>
    <xf numFmtId="4" fontId="33" fillId="0" borderId="39" xfId="1" applyNumberFormat="1" applyFont="1" applyBorder="1"/>
    <xf numFmtId="4" fontId="25" fillId="0" borderId="48" xfId="1" applyNumberFormat="1" applyFont="1" applyBorder="1"/>
    <xf numFmtId="0" fontId="23" fillId="0" borderId="36" xfId="0" applyFont="1" applyBorder="1"/>
    <xf numFmtId="0" fontId="23" fillId="0" borderId="40" xfId="0" applyFont="1" applyBorder="1"/>
    <xf numFmtId="4" fontId="25" fillId="0" borderId="34" xfId="0" applyNumberFormat="1" applyFont="1" applyBorder="1"/>
    <xf numFmtId="4" fontId="25" fillId="0" borderId="41" xfId="0" applyNumberFormat="1" applyFont="1" applyBorder="1"/>
    <xf numFmtId="43" fontId="25" fillId="0" borderId="24" xfId="0" applyNumberFormat="1" applyFont="1" applyFill="1" applyBorder="1" applyAlignment="1">
      <alignment vertical="center"/>
    </xf>
    <xf numFmtId="43" fontId="33" fillId="0" borderId="29" xfId="1" applyFont="1" applyFill="1" applyBorder="1"/>
    <xf numFmtId="43" fontId="33" fillId="0" borderId="39" xfId="1" applyFont="1" applyFill="1" applyBorder="1"/>
    <xf numFmtId="43" fontId="25" fillId="3" borderId="34" xfId="1" applyFont="1" applyFill="1" applyBorder="1"/>
    <xf numFmtId="43" fontId="25" fillId="3" borderId="38" xfId="1" applyFont="1" applyFill="1" applyBorder="1"/>
    <xf numFmtId="43" fontId="25" fillId="0" borderId="39" xfId="1" applyFont="1" applyFill="1" applyBorder="1"/>
    <xf numFmtId="43" fontId="23" fillId="0" borderId="2" xfId="1" applyFont="1" applyFill="1" applyBorder="1"/>
    <xf numFmtId="43" fontId="23" fillId="0" borderId="29" xfId="1" applyFont="1" applyFill="1" applyBorder="1"/>
    <xf numFmtId="43" fontId="23" fillId="0" borderId="36" xfId="1" applyFont="1" applyFill="1" applyBorder="1"/>
    <xf numFmtId="43" fontId="25" fillId="0" borderId="27" xfId="1" applyFont="1" applyFill="1" applyBorder="1"/>
    <xf numFmtId="43" fontId="24" fillId="0" borderId="28" xfId="0" applyNumberFormat="1" applyFont="1" applyBorder="1" applyAlignment="1">
      <alignment horizontal="left" indent="3"/>
    </xf>
    <xf numFmtId="0" fontId="45" fillId="3" borderId="33" xfId="0" applyFont="1" applyFill="1" applyBorder="1"/>
    <xf numFmtId="0" fontId="46" fillId="3" borderId="37" xfId="0" applyFont="1" applyFill="1" applyBorder="1"/>
    <xf numFmtId="0" fontId="45" fillId="0" borderId="0" xfId="0" applyFont="1" applyFill="1" applyBorder="1"/>
    <xf numFmtId="0" fontId="45" fillId="0" borderId="0" xfId="0" applyFont="1" applyFill="1" applyBorder="1" applyAlignment="1">
      <alignment vertical="center"/>
    </xf>
    <xf numFmtId="0" fontId="45" fillId="0" borderId="28" xfId="0" applyFont="1" applyFill="1" applyBorder="1" applyAlignment="1">
      <alignment horizontal="left" indent="1"/>
    </xf>
    <xf numFmtId="0" fontId="46" fillId="0" borderId="28" xfId="0" applyFont="1" applyFill="1" applyBorder="1" applyAlignment="1">
      <alignment horizontal="left" vertical="center" indent="1"/>
    </xf>
    <xf numFmtId="0" fontId="46" fillId="0" borderId="28" xfId="0" applyFont="1" applyFill="1" applyBorder="1" applyAlignment="1">
      <alignment horizontal="left" indent="3"/>
    </xf>
    <xf numFmtId="0" fontId="46" fillId="0" borderId="25" xfId="0" applyFont="1" applyFill="1" applyBorder="1" applyAlignment="1">
      <alignment horizontal="left" indent="3"/>
    </xf>
    <xf numFmtId="0" fontId="46" fillId="0" borderId="26" xfId="0" applyFont="1" applyFill="1" applyBorder="1"/>
    <xf numFmtId="0" fontId="45" fillId="0" borderId="22" xfId="0" applyFont="1" applyFill="1" applyBorder="1" applyAlignment="1">
      <alignment horizontal="left" indent="1"/>
    </xf>
    <xf numFmtId="0" fontId="46" fillId="0" borderId="23" xfId="0" applyFont="1" applyFill="1" applyBorder="1"/>
    <xf numFmtId="0" fontId="45" fillId="0" borderId="28" xfId="0" applyFont="1" applyFill="1" applyBorder="1" applyAlignment="1">
      <alignment horizontal="left" vertical="center" indent="1"/>
    </xf>
    <xf numFmtId="43" fontId="23" fillId="0" borderId="35" xfId="1" applyFont="1" applyFill="1" applyBorder="1"/>
    <xf numFmtId="0" fontId="46" fillId="0" borderId="28" xfId="0" applyFont="1" applyFill="1" applyBorder="1" applyAlignment="1">
      <alignment horizontal="left" indent="1"/>
    </xf>
    <xf numFmtId="0" fontId="45" fillId="0" borderId="25" xfId="0" applyFont="1" applyFill="1" applyBorder="1" applyAlignment="1">
      <alignment horizontal="left" indent="1"/>
    </xf>
    <xf numFmtId="0" fontId="45" fillId="0" borderId="26" xfId="0" applyFont="1" applyFill="1" applyBorder="1"/>
    <xf numFmtId="43" fontId="25" fillId="3" borderId="44" xfId="1" applyFont="1" applyFill="1" applyBorder="1"/>
    <xf numFmtId="43" fontId="25" fillId="3" borderId="42" xfId="1" applyFont="1" applyFill="1" applyBorder="1"/>
    <xf numFmtId="43" fontId="25" fillId="3" borderId="37" xfId="1" applyFont="1" applyFill="1" applyBorder="1"/>
    <xf numFmtId="43" fontId="23" fillId="0" borderId="3" xfId="1" applyFont="1" applyFill="1" applyBorder="1"/>
    <xf numFmtId="43" fontId="23" fillId="0" borderId="1" xfId="1" applyFont="1" applyFill="1" applyBorder="1"/>
    <xf numFmtId="43" fontId="23" fillId="0" borderId="0" xfId="1" applyFont="1" applyFill="1" applyBorder="1"/>
    <xf numFmtId="43" fontId="25" fillId="0" borderId="45" xfId="1" applyFont="1" applyFill="1" applyBorder="1"/>
    <xf numFmtId="43" fontId="25" fillId="0" borderId="47" xfId="1" applyFont="1" applyFill="1" applyBorder="1"/>
    <xf numFmtId="43" fontId="25" fillId="0" borderId="26" xfId="1" applyFont="1" applyFill="1" applyBorder="1"/>
    <xf numFmtId="0" fontId="24" fillId="0" borderId="25" xfId="0" applyFont="1" applyFill="1" applyBorder="1" applyAlignment="1">
      <alignment horizontal="left" vertical="center" indent="1"/>
    </xf>
    <xf numFmtId="9" fontId="25" fillId="3" borderId="34" xfId="2" applyFont="1" applyFill="1" applyBorder="1" applyAlignment="1">
      <alignment horizontal="center"/>
    </xf>
    <xf numFmtId="9" fontId="25" fillId="3" borderId="38" xfId="2" applyFont="1" applyFill="1" applyBorder="1" applyAlignment="1">
      <alignment horizontal="center"/>
    </xf>
    <xf numFmtId="43" fontId="23" fillId="0" borderId="39" xfId="1" applyFont="1" applyFill="1" applyBorder="1"/>
    <xf numFmtId="43" fontId="33" fillId="0" borderId="36" xfId="1" applyFont="1" applyFill="1" applyBorder="1"/>
    <xf numFmtId="43" fontId="33" fillId="0" borderId="27" xfId="1" applyFont="1" applyFill="1" applyBorder="1"/>
    <xf numFmtId="0" fontId="24" fillId="0" borderId="0" xfId="0" applyFont="1" applyFill="1" applyBorder="1" applyAlignment="1">
      <alignment horizontal="center"/>
    </xf>
    <xf numFmtId="0" fontId="46" fillId="0" borderId="37" xfId="0" applyFont="1" applyFill="1" applyBorder="1"/>
    <xf numFmtId="0" fontId="24" fillId="0" borderId="37" xfId="0" applyFont="1" applyFill="1" applyBorder="1" applyAlignment="1">
      <alignment horizontal="center"/>
    </xf>
    <xf numFmtId="0" fontId="47" fillId="3" borderId="21" xfId="0" applyFont="1" applyFill="1" applyBorder="1" applyAlignment="1">
      <alignment vertical="center"/>
    </xf>
    <xf numFmtId="0" fontId="48" fillId="3" borderId="33" xfId="0" applyFont="1" applyFill="1" applyBorder="1" applyAlignment="1">
      <alignment vertical="center"/>
    </xf>
    <xf numFmtId="0" fontId="48" fillId="3" borderId="37" xfId="0" applyFont="1" applyFill="1" applyBorder="1" applyAlignment="1">
      <alignment vertical="center"/>
    </xf>
    <xf numFmtId="43" fontId="23" fillId="0" borderId="50" xfId="1" applyFont="1" applyBorder="1" applyAlignment="1">
      <alignment horizontal="right" vertical="center"/>
    </xf>
    <xf numFmtId="43" fontId="23" fillId="0" borderId="35" xfId="1" applyFont="1" applyBorder="1" applyAlignment="1">
      <alignment horizontal="right" vertical="center"/>
    </xf>
    <xf numFmtId="43" fontId="23" fillId="0" borderId="24" xfId="1" applyFont="1" applyBorder="1" applyAlignment="1">
      <alignment horizontal="right" vertical="center"/>
    </xf>
    <xf numFmtId="0" fontId="25" fillId="3" borderId="49" xfId="0" applyFont="1" applyFill="1" applyBorder="1" applyAlignment="1">
      <alignment horizontal="center" vertical="center"/>
    </xf>
    <xf numFmtId="0" fontId="25" fillId="3" borderId="34" xfId="0" applyFont="1" applyFill="1" applyBorder="1" applyAlignment="1">
      <alignment horizontal="center" vertical="center"/>
    </xf>
    <xf numFmtId="0" fontId="25" fillId="3" borderId="38" xfId="0" applyFont="1" applyFill="1" applyBorder="1" applyAlignment="1">
      <alignment horizontal="center" vertical="center"/>
    </xf>
    <xf numFmtId="43" fontId="49" fillId="3" borderId="49" xfId="1" applyFont="1" applyFill="1" applyBorder="1" applyAlignment="1">
      <alignment horizontal="center" vertical="center"/>
    </xf>
    <xf numFmtId="43" fontId="49" fillId="3" borderId="34" xfId="1" applyFont="1" applyFill="1" applyBorder="1" applyAlignment="1">
      <alignment horizontal="center" vertical="center"/>
    </xf>
    <xf numFmtId="43" fontId="49" fillId="3" borderId="38" xfId="1" applyFont="1" applyFill="1" applyBorder="1" applyAlignment="1">
      <alignment horizontal="center" vertical="center"/>
    </xf>
    <xf numFmtId="0" fontId="46" fillId="0" borderId="22" xfId="0" applyFont="1" applyFill="1" applyBorder="1" applyAlignment="1">
      <alignment horizontal="left"/>
    </xf>
    <xf numFmtId="43" fontId="23" fillId="0" borderId="35" xfId="0" applyNumberFormat="1" applyFont="1" applyFill="1" applyBorder="1" applyAlignment="1">
      <alignment vertical="center"/>
    </xf>
    <xf numFmtId="43" fontId="25" fillId="3" borderId="34" xfId="2" applyNumberFormat="1" applyFont="1" applyFill="1" applyBorder="1" applyAlignment="1">
      <alignment horizontal="center"/>
    </xf>
    <xf numFmtId="43" fontId="25" fillId="3" borderId="34" xfId="1" applyFont="1" applyFill="1" applyBorder="1" applyAlignment="1">
      <alignment horizontal="center"/>
    </xf>
    <xf numFmtId="43" fontId="25" fillId="3" borderId="38" xfId="1" applyFont="1" applyFill="1" applyBorder="1" applyAlignment="1">
      <alignment horizontal="center"/>
    </xf>
    <xf numFmtId="0" fontId="46" fillId="0" borderId="22" xfId="0" applyFont="1" applyFill="1" applyBorder="1" applyAlignment="1">
      <alignment horizontal="left" vertical="center" indent="1"/>
    </xf>
    <xf numFmtId="0" fontId="46" fillId="0" borderId="25" xfId="0" applyFont="1" applyFill="1" applyBorder="1" applyAlignment="1">
      <alignment horizontal="left" vertical="center" indent="1"/>
    </xf>
    <xf numFmtId="43" fontId="23" fillId="0" borderId="24" xfId="0" applyNumberFormat="1" applyFont="1" applyFill="1" applyBorder="1" applyAlignment="1">
      <alignment vertical="center" wrapText="1"/>
    </xf>
    <xf numFmtId="43" fontId="23" fillId="0" borderId="24" xfId="1" applyFont="1" applyFill="1" applyBorder="1"/>
    <xf numFmtId="43" fontId="50" fillId="0" borderId="2" xfId="1" applyFont="1" applyFill="1" applyBorder="1"/>
    <xf numFmtId="43" fontId="50" fillId="0" borderId="39" xfId="1" applyFont="1" applyFill="1" applyBorder="1"/>
    <xf numFmtId="43" fontId="23" fillId="0" borderId="50" xfId="0" applyNumberFormat="1" applyFont="1" applyFill="1" applyBorder="1" applyAlignment="1">
      <alignment vertical="center"/>
    </xf>
    <xf numFmtId="43" fontId="23" fillId="0" borderId="43" xfId="0" applyNumberFormat="1" applyFont="1" applyFill="1" applyBorder="1" applyAlignment="1">
      <alignment vertical="center"/>
    </xf>
    <xf numFmtId="43" fontId="25" fillId="0" borderId="55" xfId="0" applyNumberFormat="1" applyFont="1" applyFill="1" applyBorder="1" applyAlignment="1">
      <alignment vertical="center"/>
    </xf>
    <xf numFmtId="43" fontId="23" fillId="0" borderId="52" xfId="1" applyFont="1" applyFill="1" applyBorder="1"/>
    <xf numFmtId="43" fontId="25" fillId="0" borderId="56" xfId="1" applyFont="1" applyFill="1" applyBorder="1"/>
    <xf numFmtId="43" fontId="23" fillId="0" borderId="50" xfId="1" applyFont="1" applyFill="1" applyBorder="1"/>
    <xf numFmtId="43" fontId="23" fillId="0" borderId="43" xfId="1" applyFont="1" applyFill="1" applyBorder="1"/>
    <xf numFmtId="43" fontId="25" fillId="0" borderId="55" xfId="1" applyFont="1" applyFill="1" applyBorder="1"/>
    <xf numFmtId="43" fontId="25" fillId="3" borderId="49" xfId="1" applyFont="1" applyFill="1" applyBorder="1"/>
    <xf numFmtId="43" fontId="25" fillId="3" borderId="57" xfId="1" applyFont="1" applyFill="1" applyBorder="1"/>
    <xf numFmtId="43" fontId="25" fillId="0" borderId="3" xfId="1" applyFont="1" applyFill="1" applyBorder="1"/>
    <xf numFmtId="43" fontId="25" fillId="0" borderId="52" xfId="1" applyFont="1" applyFill="1" applyBorder="1"/>
    <xf numFmtId="43" fontId="51" fillId="0" borderId="56" xfId="1" applyFont="1" applyFill="1" applyBorder="1"/>
    <xf numFmtId="43" fontId="50" fillId="0" borderId="52" xfId="1" applyFont="1" applyFill="1" applyBorder="1"/>
    <xf numFmtId="43" fontId="50" fillId="0" borderId="3" xfId="1" applyFont="1" applyFill="1" applyBorder="1"/>
    <xf numFmtId="43" fontId="52" fillId="0" borderId="56" xfId="1" applyFont="1" applyFill="1" applyBorder="1"/>
    <xf numFmtId="43" fontId="25" fillId="0" borderId="51" xfId="1" applyFont="1" applyFill="1" applyBorder="1"/>
    <xf numFmtId="43" fontId="25" fillId="0" borderId="58" xfId="1" applyFont="1" applyFill="1" applyBorder="1"/>
    <xf numFmtId="49" fontId="0" fillId="2" borderId="0" xfId="0" applyNumberFormat="1" applyFill="1" applyAlignment="1" applyProtection="1">
      <alignment horizontal="left"/>
      <protection locked="0"/>
    </xf>
    <xf numFmtId="0" fontId="2" fillId="3" borderId="24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9" fillId="0" borderId="0" xfId="0" applyFont="1" applyAlignment="1">
      <alignment horizontal="left" indent="1"/>
    </xf>
    <xf numFmtId="0" fontId="24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45" fillId="0" borderId="23" xfId="0" applyFont="1" applyFill="1" applyBorder="1"/>
    <xf numFmtId="43" fontId="25" fillId="0" borderId="23" xfId="1" applyFont="1" applyFill="1" applyBorder="1"/>
    <xf numFmtId="9" fontId="25" fillId="0" borderId="23" xfId="2" applyFont="1" applyFill="1" applyBorder="1"/>
    <xf numFmtId="0" fontId="55" fillId="0" borderId="0" xfId="0" applyFont="1" applyFill="1" applyBorder="1"/>
    <xf numFmtId="0" fontId="4" fillId="0" borderId="0" xfId="0" applyFont="1"/>
    <xf numFmtId="0" fontId="9" fillId="0" borderId="0" xfId="0" applyFont="1"/>
    <xf numFmtId="0" fontId="0" fillId="2" borderId="0" xfId="0" applyFill="1" applyAlignment="1" applyProtection="1">
      <alignment horizontal="left"/>
      <protection locked="0"/>
    </xf>
    <xf numFmtId="49" fontId="0" fillId="2" borderId="0" xfId="0" applyNumberFormat="1" applyFill="1" applyAlignment="1" applyProtection="1">
      <alignment horizontal="left"/>
      <protection locked="0"/>
    </xf>
    <xf numFmtId="0" fontId="18" fillId="2" borderId="0" xfId="3" applyFill="1" applyAlignment="1" applyProtection="1">
      <alignment horizontal="left"/>
      <protection locked="0"/>
    </xf>
    <xf numFmtId="0" fontId="7" fillId="0" borderId="0" xfId="0" applyFont="1" applyAlignment="1">
      <alignment horizontal="left" wrapText="1" indent="5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3" fillId="0" borderId="0" xfId="0" applyNumberFormat="1" applyFont="1" applyFill="1" applyBorder="1" applyAlignment="1">
      <alignment horizontal="left"/>
    </xf>
    <xf numFmtId="0" fontId="2" fillId="3" borderId="2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4" fillId="0" borderId="16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4" fillId="0" borderId="17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/>
    </xf>
    <xf numFmtId="0" fontId="53" fillId="0" borderId="17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8" fillId="0" borderId="0" xfId="3" applyAlignment="1">
      <alignment horizontal="left"/>
    </xf>
    <xf numFmtId="0" fontId="0" fillId="0" borderId="0" xfId="0" applyAlignment="1">
      <alignment horizontal="left"/>
    </xf>
    <xf numFmtId="0" fontId="56" fillId="5" borderId="5" xfId="3" applyFont="1" applyFill="1" applyBorder="1" applyAlignment="1">
      <alignment horizontal="center" vertical="center" wrapText="1"/>
    </xf>
    <xf numFmtId="0" fontId="56" fillId="5" borderId="7" xfId="3" applyFont="1" applyFill="1" applyBorder="1" applyAlignment="1">
      <alignment horizontal="center" vertical="center" wrapText="1"/>
    </xf>
    <xf numFmtId="0" fontId="56" fillId="5" borderId="8" xfId="3" applyFont="1" applyFill="1" applyBorder="1" applyAlignment="1">
      <alignment horizontal="center" vertical="center" wrapText="1"/>
    </xf>
    <xf numFmtId="0" fontId="56" fillId="5" borderId="9" xfId="3" applyFont="1" applyFill="1" applyBorder="1" applyAlignment="1">
      <alignment horizontal="center" vertical="center" wrapText="1"/>
    </xf>
    <xf numFmtId="0" fontId="56" fillId="5" borderId="10" xfId="3" applyFont="1" applyFill="1" applyBorder="1" applyAlignment="1">
      <alignment horizontal="center" vertical="center" wrapText="1"/>
    </xf>
    <xf numFmtId="0" fontId="56" fillId="5" borderId="12" xfId="3" applyFont="1" applyFill="1" applyBorder="1" applyAlignment="1">
      <alignment horizontal="center" vertical="center" wrapText="1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1162050</xdr:colOff>
      <xdr:row>0</xdr:row>
      <xdr:rowOff>0</xdr:rowOff>
    </xdr:from>
    <xdr:to>
      <xdr:col>7</xdr:col>
      <xdr:colOff>533400</xdr:colOff>
      <xdr:row>4</xdr:row>
      <xdr:rowOff>24477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0"/>
          <a:ext cx="2790825" cy="10150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314325</xdr:rowOff>
    </xdr:from>
    <xdr:to>
      <xdr:col>5</xdr:col>
      <xdr:colOff>365412</xdr:colOff>
      <xdr:row>7</xdr:row>
      <xdr:rowOff>129886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325"/>
          <a:ext cx="3603912" cy="13135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25979</xdr:colOff>
      <xdr:row>0</xdr:row>
      <xdr:rowOff>0</xdr:rowOff>
    </xdr:from>
    <xdr:to>
      <xdr:col>2</xdr:col>
      <xdr:colOff>580160</xdr:colOff>
      <xdr:row>4</xdr:row>
      <xdr:rowOff>19071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9" y="0"/>
          <a:ext cx="2144856" cy="781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y-business-plans.com/product/excel-business-plan-password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y-business-plans.com/product/excel-business-plan-passwor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5"/>
  <sheetViews>
    <sheetView showGridLines="0" tabSelected="1" workbookViewId="0">
      <selection activeCell="B6" sqref="B6:C6"/>
    </sheetView>
  </sheetViews>
  <sheetFormatPr baseColWidth="10" defaultColWidth="0" defaultRowHeight="15" zeroHeight="1" x14ac:dyDescent="0.25"/>
  <cols>
    <col min="1" max="1" width="40" customWidth="1"/>
    <col min="2" max="4" width="19.85546875" customWidth="1"/>
    <col min="5" max="5" width="11.42578125" customWidth="1"/>
    <col min="6" max="6" width="34.140625" customWidth="1"/>
    <col min="7" max="9" width="17.140625" customWidth="1"/>
    <col min="10" max="10" width="28.28515625" hidden="1" customWidth="1"/>
    <col min="11" max="16384" width="11.42578125" hidden="1"/>
  </cols>
  <sheetData>
    <row r="1" spans="1:14" ht="23.25" x14ac:dyDescent="0.35">
      <c r="A1" s="3" t="s">
        <v>32</v>
      </c>
    </row>
    <row r="2" spans="1:14" ht="21" x14ac:dyDescent="0.35">
      <c r="A2" s="164" t="s">
        <v>33</v>
      </c>
    </row>
    <row r="3" spans="1:14" ht="15" customHeight="1" x14ac:dyDescent="0.25">
      <c r="G3" s="157"/>
      <c r="H3" s="157"/>
      <c r="N3" t="s">
        <v>19</v>
      </c>
    </row>
    <row r="4" spans="1:14" ht="18.75" customHeight="1" x14ac:dyDescent="0.3">
      <c r="A4" s="160" t="s">
        <v>34</v>
      </c>
      <c r="G4" s="157"/>
      <c r="H4" s="157"/>
      <c r="N4" t="s">
        <v>7</v>
      </c>
    </row>
    <row r="5" spans="1:14" ht="15" customHeight="1" x14ac:dyDescent="0.25">
      <c r="G5" s="157"/>
      <c r="H5" s="157"/>
    </row>
    <row r="6" spans="1:14" ht="15" customHeight="1" x14ac:dyDescent="0.25">
      <c r="A6" s="1" t="s">
        <v>35</v>
      </c>
      <c r="B6" s="316"/>
      <c r="C6" s="316"/>
      <c r="G6" s="157"/>
      <c r="H6" s="157"/>
    </row>
    <row r="7" spans="1:14" ht="15" customHeight="1" x14ac:dyDescent="0.25">
      <c r="A7" s="1" t="s">
        <v>43</v>
      </c>
      <c r="B7" s="316"/>
      <c r="C7" s="316"/>
      <c r="D7" s="66" t="s">
        <v>42</v>
      </c>
      <c r="G7" s="157"/>
      <c r="H7" s="157"/>
    </row>
    <row r="8" spans="1:14" ht="15" customHeight="1" x14ac:dyDescent="0.25">
      <c r="A8" s="1" t="s">
        <v>44</v>
      </c>
      <c r="B8" s="316"/>
      <c r="C8" s="316"/>
      <c r="D8" s="66" t="s">
        <v>45</v>
      </c>
      <c r="G8" s="157"/>
      <c r="H8" s="157"/>
    </row>
    <row r="9" spans="1:14" ht="15" customHeight="1" x14ac:dyDescent="0.25">
      <c r="A9" s="1" t="s">
        <v>36</v>
      </c>
      <c r="B9" s="317"/>
      <c r="C9" s="317"/>
      <c r="G9" s="157"/>
      <c r="H9" s="157"/>
    </row>
    <row r="10" spans="1:14" ht="15" customHeight="1" x14ac:dyDescent="0.25">
      <c r="A10" s="1" t="s">
        <v>37</v>
      </c>
      <c r="B10" s="318"/>
      <c r="C10" s="318"/>
      <c r="G10" s="157"/>
      <c r="H10" s="157"/>
    </row>
    <row r="11" spans="1:14" ht="15" customHeight="1" x14ac:dyDescent="0.25">
      <c r="A11" s="1" t="s">
        <v>38</v>
      </c>
      <c r="B11" s="316"/>
      <c r="C11" s="316"/>
      <c r="G11" s="157"/>
      <c r="H11" s="157"/>
    </row>
    <row r="12" spans="1:14" ht="15.75" customHeight="1" x14ac:dyDescent="0.25">
      <c r="A12" s="144" t="s">
        <v>39</v>
      </c>
      <c r="B12" s="317"/>
      <c r="C12" s="317"/>
      <c r="D12" s="66" t="s">
        <v>41</v>
      </c>
      <c r="G12" s="157"/>
      <c r="H12" s="157"/>
    </row>
    <row r="13" spans="1:14" ht="15.75" customHeight="1" x14ac:dyDescent="0.25">
      <c r="A13" s="144" t="s">
        <v>48</v>
      </c>
      <c r="B13" s="296"/>
      <c r="C13" s="306" t="s">
        <v>40</v>
      </c>
      <c r="G13" s="157"/>
      <c r="H13" s="157"/>
    </row>
    <row r="14" spans="1:14" ht="27.75" customHeight="1" x14ac:dyDescent="0.3">
      <c r="A14" s="17" t="s">
        <v>47</v>
      </c>
    </row>
    <row r="15" spans="1:14" x14ac:dyDescent="0.25">
      <c r="A15" s="5" t="s">
        <v>65</v>
      </c>
    </row>
    <row r="16" spans="1:14" x14ac:dyDescent="0.25">
      <c r="B16" s="145" t="s">
        <v>46</v>
      </c>
    </row>
    <row r="17" spans="1:8" ht="15" customHeight="1" x14ac:dyDescent="0.25">
      <c r="A17" s="130" t="s">
        <v>49</v>
      </c>
      <c r="B17" s="132"/>
      <c r="C17" s="6"/>
      <c r="G17" s="157"/>
      <c r="H17" s="157"/>
    </row>
    <row r="18" spans="1:8" ht="15" customHeight="1" x14ac:dyDescent="0.25">
      <c r="A18" s="130" t="s">
        <v>53</v>
      </c>
      <c r="B18" s="132"/>
      <c r="C18" s="6"/>
      <c r="G18" s="157"/>
      <c r="H18" s="157"/>
    </row>
    <row r="19" spans="1:8" ht="15" customHeight="1" x14ac:dyDescent="0.25">
      <c r="A19" s="130" t="s">
        <v>54</v>
      </c>
      <c r="B19" s="132"/>
      <c r="C19" s="6"/>
      <c r="G19" s="157"/>
      <c r="H19" s="157"/>
    </row>
    <row r="20" spans="1:8" ht="15" customHeight="1" x14ac:dyDescent="0.25">
      <c r="A20" s="130" t="s">
        <v>59</v>
      </c>
      <c r="B20" s="132"/>
      <c r="C20" s="6"/>
      <c r="G20" s="157"/>
      <c r="H20" s="157"/>
    </row>
    <row r="21" spans="1:8" ht="15" customHeight="1" x14ac:dyDescent="0.25">
      <c r="A21" s="130" t="s">
        <v>169</v>
      </c>
      <c r="B21" s="132"/>
      <c r="C21" s="6"/>
      <c r="G21" s="157"/>
      <c r="H21" s="157"/>
    </row>
    <row r="22" spans="1:8" ht="15" customHeight="1" x14ac:dyDescent="0.25">
      <c r="A22" s="130" t="s">
        <v>52</v>
      </c>
      <c r="B22" s="132"/>
      <c r="C22" s="6"/>
      <c r="G22" s="157"/>
      <c r="H22" s="157"/>
    </row>
    <row r="23" spans="1:8" ht="15" customHeight="1" x14ac:dyDescent="0.25">
      <c r="A23" s="130" t="s">
        <v>51</v>
      </c>
      <c r="B23" s="132"/>
      <c r="C23" s="6"/>
      <c r="G23" s="157"/>
      <c r="H23" s="157"/>
    </row>
    <row r="24" spans="1:8" ht="15" customHeight="1" x14ac:dyDescent="0.25">
      <c r="A24" s="130" t="s">
        <v>75</v>
      </c>
      <c r="B24" s="132"/>
      <c r="C24" s="6"/>
      <c r="G24" s="157"/>
      <c r="H24" s="157"/>
    </row>
    <row r="25" spans="1:8" ht="15" customHeight="1" x14ac:dyDescent="0.25">
      <c r="A25" s="130" t="s">
        <v>50</v>
      </c>
      <c r="B25" s="132"/>
      <c r="C25" s="6"/>
      <c r="G25" s="157"/>
      <c r="H25" s="157"/>
    </row>
    <row r="26" spans="1:8" ht="15.75" customHeight="1" x14ac:dyDescent="0.25">
      <c r="A26" s="130" t="s">
        <v>170</v>
      </c>
      <c r="B26" s="132"/>
      <c r="C26" s="6"/>
      <c r="G26" s="157"/>
      <c r="H26" s="157"/>
    </row>
    <row r="27" spans="1:8" x14ac:dyDescent="0.25">
      <c r="A27" s="130" t="s">
        <v>171</v>
      </c>
      <c r="B27" s="132"/>
      <c r="C27" s="6"/>
    </row>
    <row r="28" spans="1:8" x14ac:dyDescent="0.25">
      <c r="A28" s="130" t="s">
        <v>56</v>
      </c>
      <c r="B28" s="132"/>
      <c r="C28" s="6"/>
    </row>
    <row r="29" spans="1:8" x14ac:dyDescent="0.25">
      <c r="A29" s="130" t="s">
        <v>57</v>
      </c>
      <c r="B29" s="132"/>
      <c r="C29" s="6"/>
    </row>
    <row r="30" spans="1:8" x14ac:dyDescent="0.25">
      <c r="A30" s="130" t="s">
        <v>74</v>
      </c>
      <c r="B30" s="132"/>
      <c r="C30" s="6"/>
    </row>
    <row r="31" spans="1:8" x14ac:dyDescent="0.25">
      <c r="A31" s="130" t="s">
        <v>55</v>
      </c>
      <c r="B31" s="132"/>
      <c r="C31" s="6"/>
    </row>
    <row r="32" spans="1:8" x14ac:dyDescent="0.25">
      <c r="A32" s="130" t="s">
        <v>76</v>
      </c>
      <c r="B32" s="132"/>
      <c r="C32" s="6"/>
    </row>
    <row r="33" spans="1:13" ht="15.75" thickBot="1" x14ac:dyDescent="0.3">
      <c r="A33" s="130" t="s">
        <v>163</v>
      </c>
      <c r="B33" s="132"/>
      <c r="C33" s="148"/>
    </row>
    <row r="34" spans="1:13" ht="15.75" thickBot="1" x14ac:dyDescent="0.3">
      <c r="A34" s="9" t="s">
        <v>3</v>
      </c>
      <c r="B34" s="11">
        <f>SUM(B17:B33)</f>
        <v>0</v>
      </c>
      <c r="C34" s="8"/>
    </row>
    <row r="35" spans="1:13" x14ac:dyDescent="0.25">
      <c r="C35" s="8"/>
    </row>
    <row r="36" spans="1:13" ht="15.75" x14ac:dyDescent="0.25">
      <c r="A36" s="308"/>
      <c r="B36" s="308" t="s">
        <v>156</v>
      </c>
      <c r="C36" s="133">
        <v>5</v>
      </c>
      <c r="D36" s="4" t="s">
        <v>155</v>
      </c>
    </row>
    <row r="37" spans="1:13" x14ac:dyDescent="0.25">
      <c r="C37" s="8"/>
    </row>
    <row r="38" spans="1:13" hidden="1" x14ac:dyDescent="0.25">
      <c r="B38" s="51" t="s">
        <v>15</v>
      </c>
      <c r="C38" s="48" t="s">
        <v>0</v>
      </c>
      <c r="D38" s="48" t="s">
        <v>1</v>
      </c>
      <c r="E38" s="49" t="s">
        <v>2</v>
      </c>
      <c r="F38" s="48" t="s">
        <v>8</v>
      </c>
      <c r="G38" s="48" t="s">
        <v>9</v>
      </c>
      <c r="H38" s="48" t="s">
        <v>10</v>
      </c>
      <c r="I38" s="48" t="s">
        <v>11</v>
      </c>
      <c r="J38" s="48" t="s">
        <v>12</v>
      </c>
      <c r="K38" s="48" t="s">
        <v>13</v>
      </c>
      <c r="L38" s="48" t="s">
        <v>14</v>
      </c>
      <c r="M38" s="48" t="s">
        <v>3</v>
      </c>
    </row>
    <row r="39" spans="1:13" hidden="1" x14ac:dyDescent="0.25">
      <c r="B39" s="78">
        <f>SUM(B17,B19,B21,B25:B31)</f>
        <v>0</v>
      </c>
      <c r="C39" s="79">
        <f t="shared" ref="C39:C54" si="0">IF(ISERROR($B39/$C$36),0,$B39/$C$36)</f>
        <v>0</v>
      </c>
      <c r="D39" s="79">
        <f>IF($B39&gt;(SUM(C39:$C39)),IF(ISERROR($B39/$C$36),"",$B39/$C$36),0)</f>
        <v>0</v>
      </c>
      <c r="E39" s="79">
        <f>IF($B39&gt;(SUM($C39:D39)),IF(ISERROR($B39/$C$36),"",$B39/$C$36),0)</f>
        <v>0</v>
      </c>
      <c r="F39" s="79">
        <f>IF($B39&gt;(SUM($C39:E39)),IF(ISERROR($B39/$C$36),"",$B39/$C$36),0)</f>
        <v>0</v>
      </c>
      <c r="G39" s="79">
        <f>IF($B39&gt;(SUM($C39:F39)),IF(ISERROR($B39/$C$36),"",$B39/$C$36),0)</f>
        <v>0</v>
      </c>
      <c r="H39" s="79">
        <f>IF($B39&gt;(SUM($C39:G39)),IF(ISERROR($B39/$C$36),"",$B39/$C$36),0)</f>
        <v>0</v>
      </c>
      <c r="I39" s="79">
        <f>IF($B39&gt;(SUM($C39:H39)),IF(ISERROR($B39/$C$36),"",$B39/$C$36),0)</f>
        <v>0</v>
      </c>
      <c r="J39" s="79">
        <f>IF($B39&gt;(SUM($C39:I39)),IF(ISERROR($B39/$C$36),"",$B39/$C$36),0)</f>
        <v>0</v>
      </c>
      <c r="K39" s="79">
        <f>IF($B39&gt;(SUM($C39:J39)),IF(ISERROR($B39/$C$36),"",$B39/$C$36),0)</f>
        <v>0</v>
      </c>
      <c r="L39" s="79">
        <f>IF($B39&gt;(SUM($C39:K39)),IF(ISERROR($B39/$C$36),"",$B39/$C$36),0)</f>
        <v>0</v>
      </c>
      <c r="M39" s="80">
        <f>SUM(C39:L39)</f>
        <v>0</v>
      </c>
    </row>
    <row r="40" spans="1:13" hidden="1" x14ac:dyDescent="0.25">
      <c r="A40" t="str">
        <f>A17</f>
        <v>Business registration</v>
      </c>
      <c r="B40" s="77">
        <f t="shared" ref="B40:B54" si="1">B17</f>
        <v>0</v>
      </c>
      <c r="C40" s="48">
        <f t="shared" si="0"/>
        <v>0</v>
      </c>
      <c r="D40" s="48">
        <f>IF($B40&gt;(SUM(C40:$C40)),IF(ISERROR($B40/$C$36),"",$B40/$C$36),0)</f>
        <v>0</v>
      </c>
      <c r="E40" s="48">
        <f>IF($B40&gt;(SUM($C40:D40)),IF(ISERROR($B40/$C$36),"",$B40/$C$36),0)</f>
        <v>0</v>
      </c>
      <c r="F40" s="48">
        <f>IF($B40&gt;(SUM($C40:E40)),IF(ISERROR($B40/$C$36),"",$B40/$C$36),0)</f>
        <v>0</v>
      </c>
      <c r="G40" s="48">
        <f>IF($B40&gt;(SUM($C40:F40)),IF(ISERROR($B40/$C$36),"",$B40/$C$36),0)</f>
        <v>0</v>
      </c>
      <c r="H40" s="48">
        <f>IF($B40&gt;(SUM($C40:G40)),IF(ISERROR($B40/$C$36),"",$B40/$C$36),0)</f>
        <v>0</v>
      </c>
      <c r="I40" s="48">
        <f>IF($B40&gt;(SUM($C40:H40)),IF(ISERROR($B40/$C$36),"",$B40/$C$36),0)</f>
        <v>0</v>
      </c>
      <c r="J40" s="48">
        <f>IF($B40&gt;(SUM($C40:I40)),IF(ISERROR($B40/$C$36),"",$B40/$C$36),0)</f>
        <v>0</v>
      </c>
      <c r="K40" s="48">
        <f>IF($B40&gt;(SUM($C40:J40)),IF(ISERROR($B40/$C$36),"",$B40/$C$36),0)</f>
        <v>0</v>
      </c>
      <c r="L40" s="48">
        <f>IF($B40&gt;(SUM($C40:K40)),IF(ISERROR($B40/$C$36),"",$B40/$C$36),0)</f>
        <v>0</v>
      </c>
      <c r="M40" s="48">
        <f t="shared" ref="M40:M54" si="2">SUM(C40:L40)</f>
        <v>0</v>
      </c>
    </row>
    <row r="41" spans="1:13" hidden="1" x14ac:dyDescent="0.25">
      <c r="B41" s="77"/>
      <c r="C41" s="48"/>
      <c r="D41" s="48"/>
      <c r="E41" s="48"/>
      <c r="F41" s="48"/>
      <c r="G41" s="48"/>
      <c r="H41" s="48"/>
      <c r="I41" s="48"/>
      <c r="J41" s="48">
        <f>IF($B41&gt;(SUM($C41:I41)),IF(ISERROR($B41/$C$36),"",$B41/$C$36),0)</f>
        <v>0</v>
      </c>
      <c r="K41" s="48">
        <f>IF($B41&gt;(SUM($C41:J41)),IF(ISERROR($B41/$C$36),"",$B41/$C$36),0)</f>
        <v>0</v>
      </c>
      <c r="L41" s="48">
        <f>IF($B41&gt;(SUM($C41:K41)),IF(ISERROR($B41/$C$36),"",$B41/$C$36),0)</f>
        <v>0</v>
      </c>
      <c r="M41" s="48">
        <f t="shared" si="2"/>
        <v>0</v>
      </c>
    </row>
    <row r="42" spans="1:13" hidden="1" x14ac:dyDescent="0.25">
      <c r="A42" t="str">
        <f t="shared" ref="A42" si="3">A19</f>
        <v>Training</v>
      </c>
      <c r="B42" s="77">
        <f t="shared" si="1"/>
        <v>0</v>
      </c>
      <c r="C42" s="48">
        <f t="shared" si="0"/>
        <v>0</v>
      </c>
      <c r="D42" s="48">
        <f>IF($B42&gt;(SUM(C42:$C42)),IF(ISERROR($B42/$C$36),"",$B42/$C$36),0)</f>
        <v>0</v>
      </c>
      <c r="E42" s="48">
        <f>IF($B42&gt;(SUM($C42:D42)),IF(ISERROR($B42/$C$36),"",$B42/$C$36),0)</f>
        <v>0</v>
      </c>
      <c r="F42" s="48">
        <f>IF($B42&gt;(SUM($C42:E42)),IF(ISERROR($B42/$C$36),"",$B42/$C$36),0)</f>
        <v>0</v>
      </c>
      <c r="G42" s="48">
        <f>IF($B42&gt;(SUM($C42:F42)),IF(ISERROR($B42/$C$36),"",$B42/$C$36),0)</f>
        <v>0</v>
      </c>
      <c r="H42" s="48">
        <f>IF($B42&gt;(SUM($C42:G42)),IF(ISERROR($B42/$C$36),"",$B42/$C$36),0)</f>
        <v>0</v>
      </c>
      <c r="I42" s="48">
        <f>IF($B42&gt;(SUM($C42:H42)),IF(ISERROR($B42/$C$36),"",$B42/$C$36),0)</f>
        <v>0</v>
      </c>
      <c r="J42" s="48">
        <f>IF($B42&gt;(SUM($C42:I42)),IF(ISERROR($B42/$C$36),"",$B42/$C$36),0)</f>
        <v>0</v>
      </c>
      <c r="K42" s="48">
        <f>IF($B42&gt;(SUM($C42:J42)),IF(ISERROR($B42/$C$36),"",$B42/$C$36),0)</f>
        <v>0</v>
      </c>
      <c r="L42" s="48">
        <f>IF($B42&gt;(SUM($C42:K42)),IF(ISERROR($B42/$C$36),"",$B42/$C$36),0)</f>
        <v>0</v>
      </c>
      <c r="M42" s="48">
        <f t="shared" si="2"/>
        <v>0</v>
      </c>
    </row>
    <row r="43" spans="1:13" hidden="1" x14ac:dyDescent="0.25">
      <c r="B43" s="77"/>
      <c r="C43" s="48"/>
      <c r="D43" s="48"/>
      <c r="E43" s="48"/>
      <c r="F43" s="48"/>
      <c r="G43" s="48"/>
      <c r="H43" s="48"/>
      <c r="I43" s="48"/>
      <c r="J43" s="48">
        <f>IF($B43&gt;(SUM($C43:I43)),IF(ISERROR($B43/$C$36),"",$B43/$C$36),0)</f>
        <v>0</v>
      </c>
      <c r="K43" s="48">
        <f>IF($B43&gt;(SUM($C43:J43)),IF(ISERROR($B43/$C$36),"",$B43/$C$36),0)</f>
        <v>0</v>
      </c>
      <c r="L43" s="48">
        <f>IF($B43&gt;(SUM($C43:K43)),IF(ISERROR($B43/$C$36),"",$B43/$C$36),0)</f>
        <v>0</v>
      </c>
      <c r="M43" s="48">
        <f t="shared" si="2"/>
        <v>0</v>
      </c>
    </row>
    <row r="44" spans="1:13" hidden="1" x14ac:dyDescent="0.25">
      <c r="A44" t="str">
        <f t="shared" ref="A44" si="4">A21</f>
        <v>Franchise fees, entry fees</v>
      </c>
      <c r="B44" s="77">
        <f t="shared" si="1"/>
        <v>0</v>
      </c>
      <c r="C44" s="48">
        <f t="shared" si="0"/>
        <v>0</v>
      </c>
      <c r="D44" s="48">
        <f>IF($B44&gt;(SUM(C44:$C44)),IF(ISERROR($B44/$C$36),"",$B44/$C$36),0)</f>
        <v>0</v>
      </c>
      <c r="E44" s="48">
        <f>IF($B44&gt;(SUM($C44:D44)),IF(ISERROR($B44/$C$36),"",$B44/$C$36),0)</f>
        <v>0</v>
      </c>
      <c r="F44" s="48">
        <f>IF($B44&gt;(SUM($C44:E44)),IF(ISERROR($B44/$C$36),"",$B44/$C$36),0)</f>
        <v>0</v>
      </c>
      <c r="G44" s="48">
        <f>IF($B44&gt;(SUM($C44:F44)),IF(ISERROR($B44/$C$36),"",$B44/$C$36),0)</f>
        <v>0</v>
      </c>
      <c r="H44" s="48">
        <f>IF($B44&gt;(SUM($C44:G44)),IF(ISERROR($B44/$C$36),"",$B44/$C$36),0)</f>
        <v>0</v>
      </c>
      <c r="I44" s="48">
        <f>IF($B44&gt;(SUM($C44:H44)),IF(ISERROR($B44/$C$36),"",$B44/$C$36),0)</f>
        <v>0</v>
      </c>
      <c r="J44" s="48">
        <f>IF($B44&gt;(SUM($C44:I44)),IF(ISERROR($B44/$C$36),"",$B44/$C$36),0)</f>
        <v>0</v>
      </c>
      <c r="K44" s="48">
        <f>IF($B44&gt;(SUM($C44:J44)),IF(ISERROR($B44/$C$36),"",$B44/$C$36),0)</f>
        <v>0</v>
      </c>
      <c r="L44" s="48">
        <f>IF($B44&gt;(SUM($C44:K44)),IF(ISERROR($B44/$C$36),"",$B44/$C$36),0)</f>
        <v>0</v>
      </c>
      <c r="M44" s="48">
        <f t="shared" si="2"/>
        <v>0</v>
      </c>
    </row>
    <row r="45" spans="1:13" hidden="1" x14ac:dyDescent="0.25">
      <c r="B45" s="77"/>
      <c r="C45" s="48"/>
      <c r="D45" s="48"/>
      <c r="E45" s="48"/>
      <c r="F45" s="48"/>
      <c r="G45" s="48"/>
      <c r="H45" s="48"/>
      <c r="I45" s="48"/>
      <c r="J45" s="48">
        <f>IF($B45&gt;(SUM($C45:I45)),IF(ISERROR($B45/$C$36),"",$B45/$C$36),0)</f>
        <v>0</v>
      </c>
      <c r="K45" s="48">
        <f>IF($B45&gt;(SUM($C45:J45)),IF(ISERROR($B45/$C$36),"",$B45/$C$36),0)</f>
        <v>0</v>
      </c>
      <c r="L45" s="48">
        <f>IF($B45&gt;(SUM($C45:K45)),IF(ISERROR($B45/$C$36),"",$B45/$C$36),0)</f>
        <v>0</v>
      </c>
      <c r="M45" s="48">
        <f t="shared" si="2"/>
        <v>0</v>
      </c>
    </row>
    <row r="46" spans="1:13" hidden="1" x14ac:dyDescent="0.25">
      <c r="B46" s="77"/>
      <c r="C46" s="48"/>
      <c r="D46" s="48"/>
      <c r="E46" s="48"/>
      <c r="F46" s="48"/>
      <c r="G46" s="48"/>
      <c r="H46" s="48"/>
      <c r="I46" s="48"/>
      <c r="J46" s="48">
        <f>IF($B46&gt;(SUM($C46:I46)),IF(ISERROR($B46/$C$36),"",$B46/$C$36),0)</f>
        <v>0</v>
      </c>
      <c r="K46" s="48">
        <f>IF($B46&gt;(SUM($C46:J46)),IF(ISERROR($B46/$C$36),"",$B46/$C$36),0)</f>
        <v>0</v>
      </c>
      <c r="L46" s="48">
        <f>IF($B46&gt;(SUM($C46:K46)),IF(ISERROR($B46/$C$36),"",$B46/$C$36),0)</f>
        <v>0</v>
      </c>
      <c r="M46" s="48">
        <f t="shared" si="2"/>
        <v>0</v>
      </c>
    </row>
    <row r="47" spans="1:13" hidden="1" x14ac:dyDescent="0.25">
      <c r="B47" s="77"/>
      <c r="C47" s="48"/>
      <c r="D47" s="48"/>
      <c r="E47" s="48"/>
      <c r="F47" s="48"/>
      <c r="G47" s="48"/>
      <c r="H47" s="48"/>
      <c r="I47" s="48"/>
      <c r="J47" s="48">
        <f>IF($B47&gt;(SUM($C47:I47)),IF(ISERROR($B47/$C$36),"",$B47/$C$36),0)</f>
        <v>0</v>
      </c>
      <c r="K47" s="48">
        <f>IF($B47&gt;(SUM($C47:J47)),IF(ISERROR($B47/$C$36),"",$B47/$C$36),0)</f>
        <v>0</v>
      </c>
      <c r="L47" s="48">
        <f>IF($B47&gt;(SUM($C47:K47)),IF(ISERROR($B47/$C$36),"",$B47/$C$36),0)</f>
        <v>0</v>
      </c>
      <c r="M47" s="48">
        <f t="shared" si="2"/>
        <v>0</v>
      </c>
    </row>
    <row r="48" spans="1:13" hidden="1" x14ac:dyDescent="0.25">
      <c r="A48" t="str">
        <f t="shared" ref="A48" si="5">A25</f>
        <v>Application fee</v>
      </c>
      <c r="B48" s="77">
        <f t="shared" si="1"/>
        <v>0</v>
      </c>
      <c r="C48" s="48">
        <f t="shared" si="0"/>
        <v>0</v>
      </c>
      <c r="D48" s="48">
        <f>IF($B48&gt;(SUM(C48:$C48)),IF(ISERROR($B48/$C$36),"",$B48/$C$36),0)</f>
        <v>0</v>
      </c>
      <c r="E48" s="48">
        <f>IF($B48&gt;(SUM($C48:D48)),IF(ISERROR($B48/$C$36),"",$B48/$C$36),0)</f>
        <v>0</v>
      </c>
      <c r="F48" s="48">
        <f>IF($B48&gt;(SUM($C48:E48)),IF(ISERROR($B48/$C$36),"",$B48/$C$36),0)</f>
        <v>0</v>
      </c>
      <c r="G48" s="48">
        <f>IF($B48&gt;(SUM($C48:F48)),IF(ISERROR($B48/$C$36),"",$B48/$C$36),0)</f>
        <v>0</v>
      </c>
      <c r="H48" s="48">
        <f>IF($B48&gt;(SUM($C48:G48)),IF(ISERROR($B48/$C$36),"",$B48/$C$36),0)</f>
        <v>0</v>
      </c>
      <c r="I48" s="48">
        <f>IF($B48&gt;(SUM($C48:H48)),IF(ISERROR($B48/$C$36),"",$B48/$C$36),0)</f>
        <v>0</v>
      </c>
      <c r="J48" s="48">
        <f>IF($B48&gt;(SUM($C48:I48)),IF(ISERROR($B48/$C$36),"",$B48/$C$36),0)</f>
        <v>0</v>
      </c>
      <c r="K48" s="48">
        <f>IF($B48&gt;(SUM($C48:J48)),IF(ISERROR($B48/$C$36),"",$B48/$C$36),0)</f>
        <v>0</v>
      </c>
      <c r="L48" s="48">
        <f>IF($B48&gt;(SUM($C48:K48)),IF(ISERROR($B48/$C$36),"",$B48/$C$36),0)</f>
        <v>0</v>
      </c>
      <c r="M48" s="48">
        <f t="shared" si="2"/>
        <v>0</v>
      </c>
    </row>
    <row r="49" spans="1:13" hidden="1" x14ac:dyDescent="0.25">
      <c r="A49" t="str">
        <f t="shared" ref="A49" si="6">A26</f>
        <v>Solicitor and accountant fees</v>
      </c>
      <c r="B49" s="77">
        <f t="shared" si="1"/>
        <v>0</v>
      </c>
      <c r="C49" s="48">
        <f t="shared" si="0"/>
        <v>0</v>
      </c>
      <c r="D49" s="48">
        <f>IF($B49&gt;(SUM(C49:$C49)),IF(ISERROR($B49/$C$36),"",$B49/$C$36),0)</f>
        <v>0</v>
      </c>
      <c r="E49" s="48">
        <f>IF($B49&gt;(SUM($C49:D49)),IF(ISERROR($B49/$C$36),"",$B49/$C$36),0)</f>
        <v>0</v>
      </c>
      <c r="F49" s="48">
        <f>IF($B49&gt;(SUM($C49:E49)),IF(ISERROR($B49/$C$36),"",$B49/$C$36),0)</f>
        <v>0</v>
      </c>
      <c r="G49" s="48">
        <f>IF($B49&gt;(SUM($C49:F49)),IF(ISERROR($B49/$C$36),"",$B49/$C$36),0)</f>
        <v>0</v>
      </c>
      <c r="H49" s="48">
        <f>IF($B49&gt;(SUM($C49:G49)),IF(ISERROR($B49/$C$36),"",$B49/$C$36),0)</f>
        <v>0</v>
      </c>
      <c r="I49" s="48">
        <f>IF($B49&gt;(SUM($C49:H49)),IF(ISERROR($B49/$C$36),"",$B49/$C$36),0)</f>
        <v>0</v>
      </c>
      <c r="J49" s="48">
        <f>IF($B49&gt;(SUM($C49:I49)),IF(ISERROR($B49/$C$36),"",$B49/$C$36),0)</f>
        <v>0</v>
      </c>
      <c r="K49" s="48">
        <f>IF($B49&gt;(SUM($C49:J49)),IF(ISERROR($B49/$C$36),"",$B49/$C$36),0)</f>
        <v>0</v>
      </c>
      <c r="L49" s="48">
        <f>IF($B49&gt;(SUM($C49:K49)),IF(ISERROR($B49/$C$36),"",$B49/$C$36),0)</f>
        <v>0</v>
      </c>
      <c r="M49" s="48">
        <f t="shared" si="2"/>
        <v>0</v>
      </c>
    </row>
    <row r="50" spans="1:13" hidden="1" x14ac:dyDescent="0.25">
      <c r="A50" t="str">
        <f t="shared" ref="A50" si="7">A27</f>
        <v>Advertising, first promotion costs</v>
      </c>
      <c r="B50" s="77">
        <f t="shared" si="1"/>
        <v>0</v>
      </c>
      <c r="C50" s="48">
        <f t="shared" si="0"/>
        <v>0</v>
      </c>
      <c r="D50" s="48">
        <f>IF($B50&gt;(SUM(C50:$C50)),IF(ISERROR($B50/$C$36),"",$B50/$C$36),0)</f>
        <v>0</v>
      </c>
      <c r="E50" s="48">
        <f>IF($B50&gt;(SUM($C50:D50)),IF(ISERROR($B50/$C$36),"",$B50/$C$36),0)</f>
        <v>0</v>
      </c>
      <c r="F50" s="48">
        <f>IF($B50&gt;(SUM($C50:E50)),IF(ISERROR($B50/$C$36),"",$B50/$C$36),0)</f>
        <v>0</v>
      </c>
      <c r="G50" s="48">
        <f>IF($B50&gt;(SUM($C50:F50)),IF(ISERROR($B50/$C$36),"",$B50/$C$36),0)</f>
        <v>0</v>
      </c>
      <c r="H50" s="48">
        <f>IF($B50&gt;(SUM($C50:G50)),IF(ISERROR($B50/$C$36),"",$B50/$C$36),0)</f>
        <v>0</v>
      </c>
      <c r="I50" s="48">
        <f>IF($B50&gt;(SUM($C50:H50)),IF(ISERROR($B50/$C$36),"",$B50/$C$36),0)</f>
        <v>0</v>
      </c>
      <c r="J50" s="48">
        <f>IF($B50&gt;(SUM($C50:I50)),IF(ISERROR($B50/$C$36),"",$B50/$C$36),0)</f>
        <v>0</v>
      </c>
      <c r="K50" s="48">
        <f>IF($B50&gt;(SUM($C50:J50)),IF(ISERROR($B50/$C$36),"",$B50/$C$36),0)</f>
        <v>0</v>
      </c>
      <c r="L50" s="48">
        <f>IF($B50&gt;(SUM($C50:K50)),IF(ISERROR($B50/$C$36),"",$B50/$C$36),0)</f>
        <v>0</v>
      </c>
      <c r="M50" s="48">
        <f t="shared" si="2"/>
        <v>0</v>
      </c>
    </row>
    <row r="51" spans="1:13" hidden="1" x14ac:dyDescent="0.25">
      <c r="A51" t="str">
        <f t="shared" ref="A51" si="8">A28</f>
        <v>Office purchase</v>
      </c>
      <c r="B51" s="77">
        <f t="shared" si="1"/>
        <v>0</v>
      </c>
      <c r="C51" s="48">
        <f t="shared" si="0"/>
        <v>0</v>
      </c>
      <c r="D51" s="48">
        <f>IF($B51&gt;(SUM(C51:$C51)),IF(ISERROR($B51/$C$36),"",$B51/$C$36),0)</f>
        <v>0</v>
      </c>
      <c r="E51" s="48">
        <f>IF($B51&gt;(SUM($C51:D51)),IF(ISERROR($B51/$C$36),"",$B51/$C$36),0)</f>
        <v>0</v>
      </c>
      <c r="F51" s="48">
        <f>IF($B51&gt;(SUM($C51:E51)),IF(ISERROR($B51/$C$36),"",$B51/$C$36),0)</f>
        <v>0</v>
      </c>
      <c r="G51" s="48">
        <f>IF($B51&gt;(SUM($C51:F51)),IF(ISERROR($B51/$C$36),"",$B51/$C$36),0)</f>
        <v>0</v>
      </c>
      <c r="H51" s="48">
        <f>IF($B51&gt;(SUM($C51:G51)),IF(ISERROR($B51/$C$36),"",$B51/$C$36),0)</f>
        <v>0</v>
      </c>
      <c r="I51" s="48">
        <f>IF($B51&gt;(SUM($C51:H51)),IF(ISERROR($B51/$C$36),"",$B51/$C$36),0)</f>
        <v>0</v>
      </c>
      <c r="J51" s="48">
        <f>IF($B51&gt;(SUM($C51:I51)),IF(ISERROR($B51/$C$36),"",$B51/$C$36),0)</f>
        <v>0</v>
      </c>
      <c r="K51" s="48">
        <f>IF($B51&gt;(SUM($C51:J51)),IF(ISERROR($B51/$C$36),"",$B51/$C$36),0)</f>
        <v>0</v>
      </c>
      <c r="L51" s="48">
        <f>IF($B51&gt;(SUM($C51:K51)),IF(ISERROR($B51/$C$36),"",$B51/$C$36),0)</f>
        <v>0</v>
      </c>
      <c r="M51" s="48">
        <f t="shared" si="2"/>
        <v>0</v>
      </c>
    </row>
    <row r="52" spans="1:13" hidden="1" x14ac:dyDescent="0.25">
      <c r="A52" t="str">
        <f t="shared" ref="A52" si="9">A29</f>
        <v>Restoration works</v>
      </c>
      <c r="B52" s="77">
        <f t="shared" si="1"/>
        <v>0</v>
      </c>
      <c r="C52" s="48">
        <f t="shared" si="0"/>
        <v>0</v>
      </c>
      <c r="D52" s="48">
        <f>IF($B52&gt;(SUM(C52:$C52)),IF(ISERROR($B52/$C$36),"",$B52/$C$36),0)</f>
        <v>0</v>
      </c>
      <c r="E52" s="48">
        <f>IF($B52&gt;(SUM($C52:D52)),IF(ISERROR($B52/$C$36),"",$B52/$C$36),0)</f>
        <v>0</v>
      </c>
      <c r="F52" s="48">
        <f>IF($B52&gt;(SUM($C52:E52)),IF(ISERROR($B52/$C$36),"",$B52/$C$36),0)</f>
        <v>0</v>
      </c>
      <c r="G52" s="48">
        <f>IF($B52&gt;(SUM($C52:F52)),IF(ISERROR($B52/$C$36),"",$B52/$C$36),0)</f>
        <v>0</v>
      </c>
      <c r="H52" s="48">
        <f>IF($B52&gt;(SUM($C52:G52)),IF(ISERROR($B52/$C$36),"",$B52/$C$36),0)</f>
        <v>0</v>
      </c>
      <c r="I52" s="48">
        <f>IF($B52&gt;(SUM($C52:H52)),IF(ISERROR($B52/$C$36),"",$B52/$C$36),0)</f>
        <v>0</v>
      </c>
      <c r="J52" s="48">
        <f>IF($B52&gt;(SUM($C52:I52)),IF(ISERROR($B52/$C$36),"",$B52/$C$36),0)</f>
        <v>0</v>
      </c>
      <c r="K52" s="48">
        <f>IF($B52&gt;(SUM($C52:J52)),IF(ISERROR($B52/$C$36),"",$B52/$C$36),0)</f>
        <v>0</v>
      </c>
      <c r="L52" s="48">
        <f>IF($B52&gt;(SUM($C52:K52)),IF(ISERROR($B52/$C$36),"",$B52/$C$36),0)</f>
        <v>0</v>
      </c>
      <c r="M52" s="48">
        <f t="shared" si="2"/>
        <v>0</v>
      </c>
    </row>
    <row r="53" spans="1:13" hidden="1" x14ac:dyDescent="0.25">
      <c r="A53" t="str">
        <f t="shared" ref="A53" si="10">A30</f>
        <v>Equipment, tools, vehicles</v>
      </c>
      <c r="B53" s="77">
        <f t="shared" si="1"/>
        <v>0</v>
      </c>
      <c r="C53" s="48">
        <f t="shared" si="0"/>
        <v>0</v>
      </c>
      <c r="D53" s="48">
        <f>IF($B53&gt;(SUM(C53:$C53)),IF(ISERROR($B53/$C$36),"",$B53/$C$36),0)</f>
        <v>0</v>
      </c>
      <c r="E53" s="48">
        <f>IF($B53&gt;(SUM($C53:D53)),IF(ISERROR($B53/$C$36),"",$B53/$C$36),0)</f>
        <v>0</v>
      </c>
      <c r="F53" s="48">
        <f>IF($B53&gt;(SUM($C53:E53)),IF(ISERROR($B53/$C$36),"",$B53/$C$36),0)</f>
        <v>0</v>
      </c>
      <c r="G53" s="48">
        <f>IF($B53&gt;(SUM($C53:F53)),IF(ISERROR($B53/$C$36),"",$B53/$C$36),0)</f>
        <v>0</v>
      </c>
      <c r="H53" s="48">
        <f>IF($B53&gt;(SUM($C53:G53)),IF(ISERROR($B53/$C$36),"",$B53/$C$36),0)</f>
        <v>0</v>
      </c>
      <c r="I53" s="48">
        <f>IF($B53&gt;(SUM($C53:H53)),IF(ISERROR($B53/$C$36),"",$B53/$C$36),0)</f>
        <v>0</v>
      </c>
      <c r="J53" s="48">
        <f>IF($B53&gt;(SUM($C53:I53)),IF(ISERROR($B53/$C$36),"",$B53/$C$36),0)</f>
        <v>0</v>
      </c>
      <c r="K53" s="48">
        <f>IF($B53&gt;(SUM($C53:J53)),IF(ISERROR($B53/$C$36),"",$B53/$C$36),0)</f>
        <v>0</v>
      </c>
      <c r="L53" s="48">
        <f>IF($B53&gt;(SUM($C53:K53)),IF(ISERROR($B53/$C$36),"",$B53/$C$36),0)</f>
        <v>0</v>
      </c>
      <c r="M53" s="48">
        <f t="shared" si="2"/>
        <v>0</v>
      </c>
    </row>
    <row r="54" spans="1:13" hidden="1" x14ac:dyDescent="0.25">
      <c r="A54" t="str">
        <f t="shared" ref="A54" si="11">A31</f>
        <v>Office equipment</v>
      </c>
      <c r="B54" s="77">
        <f t="shared" si="1"/>
        <v>0</v>
      </c>
      <c r="C54" s="48">
        <f t="shared" si="0"/>
        <v>0</v>
      </c>
      <c r="D54" s="48">
        <f>IF($B54&gt;(SUM(C54:$C54)),IF(ISERROR($B54/$C$36),"",$B54/$C$36),0)</f>
        <v>0</v>
      </c>
      <c r="E54" s="48">
        <f>IF($B54&gt;(SUM($C54:D54)),IF(ISERROR($B54/$C$36),"",$B54/$C$36),0)</f>
        <v>0</v>
      </c>
      <c r="F54" s="48">
        <f>IF($B54&gt;(SUM($C54:E54)),IF(ISERROR($B54/$C$36),"",$B54/$C$36),0)</f>
        <v>0</v>
      </c>
      <c r="G54" s="48">
        <f>IF($B54&gt;(SUM($C54:F54)),IF(ISERROR($B54/$C$36),"",$B54/$C$36),0)</f>
        <v>0</v>
      </c>
      <c r="H54" s="48">
        <f>IF($B54&gt;(SUM($C54:G54)),IF(ISERROR($B54/$C$36),"",$B54/$C$36),0)</f>
        <v>0</v>
      </c>
      <c r="I54" s="48">
        <f>IF($B54&gt;(SUM($C54:H54)),IF(ISERROR($B54/$C$36),"",$B54/$C$36),0)</f>
        <v>0</v>
      </c>
      <c r="J54" s="48">
        <f>IF($B54&gt;(SUM($C54:I54)),IF(ISERROR($B54/$C$36),"",$B54/$C$36),0)</f>
        <v>0</v>
      </c>
      <c r="K54" s="48">
        <f>IF($B54&gt;(SUM($C54:J54)),IF(ISERROR($B54/$C$36),"",$B54/$C$36),0)</f>
        <v>0</v>
      </c>
      <c r="L54" s="48">
        <f>IF($B54&gt;(SUM($C54:K54)),IF(ISERROR($B54/$C$36),"",$B54/$C$36),0)</f>
        <v>0</v>
      </c>
      <c r="M54" s="48">
        <f t="shared" si="2"/>
        <v>0</v>
      </c>
    </row>
    <row r="55" spans="1:13" hidden="1" x14ac:dyDescent="0.25">
      <c r="A55" s="50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3" ht="18.75" x14ac:dyDescent="0.3">
      <c r="A56" s="17" t="s">
        <v>58</v>
      </c>
    </row>
    <row r="57" spans="1:13" x14ac:dyDescent="0.25">
      <c r="A57" s="5"/>
    </row>
    <row r="58" spans="1:13" x14ac:dyDescent="0.25">
      <c r="B58" s="145" t="s">
        <v>46</v>
      </c>
    </row>
    <row r="59" spans="1:13" ht="15" customHeight="1" x14ac:dyDescent="0.25">
      <c r="A59" s="130" t="s">
        <v>73</v>
      </c>
      <c r="B59" s="132"/>
      <c r="C59" s="7"/>
      <c r="G59" s="158"/>
      <c r="H59" s="158"/>
    </row>
    <row r="60" spans="1:13" ht="15" customHeight="1" x14ac:dyDescent="0.25">
      <c r="A60" s="130" t="s">
        <v>166</v>
      </c>
      <c r="B60" s="132"/>
      <c r="C60" s="149" t="s">
        <v>72</v>
      </c>
      <c r="D60" s="150" t="s">
        <v>241</v>
      </c>
      <c r="G60" s="158"/>
      <c r="H60" s="158"/>
    </row>
    <row r="61" spans="1:13" ht="15" customHeight="1" x14ac:dyDescent="0.25">
      <c r="A61" s="135" t="s">
        <v>69</v>
      </c>
      <c r="B61" s="132"/>
      <c r="C61" s="134"/>
      <c r="D61" s="151"/>
      <c r="E61" s="100"/>
      <c r="F61" s="63"/>
      <c r="G61" s="158"/>
      <c r="H61" s="158"/>
    </row>
    <row r="62" spans="1:13" ht="15" customHeight="1" x14ac:dyDescent="0.25">
      <c r="A62" s="135" t="s">
        <v>70</v>
      </c>
      <c r="B62" s="132"/>
      <c r="C62" s="134"/>
      <c r="D62" s="151"/>
      <c r="G62" s="158"/>
      <c r="H62" s="158"/>
    </row>
    <row r="63" spans="1:13" ht="15" customHeight="1" x14ac:dyDescent="0.25">
      <c r="A63" s="135" t="s">
        <v>71</v>
      </c>
      <c r="B63" s="132"/>
      <c r="C63" s="134"/>
      <c r="D63" s="151"/>
      <c r="G63" s="158"/>
      <c r="H63" s="158"/>
    </row>
    <row r="64" spans="1:13" ht="15" customHeight="1" x14ac:dyDescent="0.25">
      <c r="A64" s="135" t="s">
        <v>66</v>
      </c>
      <c r="B64" s="132"/>
      <c r="C64" s="7"/>
      <c r="G64" s="158"/>
      <c r="H64" s="158"/>
    </row>
    <row r="65" spans="1:12" ht="15" customHeight="1" x14ac:dyDescent="0.25">
      <c r="A65" s="135" t="s">
        <v>67</v>
      </c>
      <c r="B65" s="132"/>
      <c r="C65" s="7"/>
      <c r="G65" s="158"/>
      <c r="H65" s="158"/>
    </row>
    <row r="66" spans="1:12" ht="15.75" customHeight="1" thickBot="1" x14ac:dyDescent="0.3">
      <c r="A66" s="135" t="s">
        <v>68</v>
      </c>
      <c r="B66" s="132"/>
      <c r="C66" s="7"/>
      <c r="G66" s="158"/>
      <c r="H66" s="158"/>
    </row>
    <row r="67" spans="1:12" ht="15.75" customHeight="1" thickBot="1" x14ac:dyDescent="0.3">
      <c r="A67" s="9" t="s">
        <v>3</v>
      </c>
      <c r="B67" s="11">
        <f>SUM(B59:B66)</f>
        <v>0</v>
      </c>
      <c r="C67" s="19" t="str">
        <f>IF(B67=B34,"","Le total doit être égal au total du tableau précédent, veuillez modifier les chiffres")</f>
        <v/>
      </c>
      <c r="G67" s="158"/>
      <c r="H67" s="158"/>
    </row>
    <row r="68" spans="1:12" x14ac:dyDescent="0.25">
      <c r="A68" s="9"/>
      <c r="B68" s="52"/>
      <c r="C68" s="19"/>
    </row>
    <row r="69" spans="1:12" hidden="1" x14ac:dyDescent="0.25">
      <c r="A69" s="1" t="s">
        <v>17</v>
      </c>
      <c r="B69" s="9" t="s">
        <v>16</v>
      </c>
      <c r="C69" s="54" t="s">
        <v>28</v>
      </c>
      <c r="D69" s="55" t="s">
        <v>29</v>
      </c>
      <c r="E69" s="9" t="s">
        <v>30</v>
      </c>
      <c r="F69" s="9" t="s">
        <v>18</v>
      </c>
      <c r="G69" s="81" t="s">
        <v>22</v>
      </c>
      <c r="H69" s="81" t="s">
        <v>23</v>
      </c>
      <c r="I69" s="81" t="s">
        <v>24</v>
      </c>
      <c r="J69" s="81" t="s">
        <v>25</v>
      </c>
      <c r="K69" s="81" t="s">
        <v>26</v>
      </c>
      <c r="L69" s="81" t="s">
        <v>27</v>
      </c>
    </row>
    <row r="70" spans="1:12" hidden="1" x14ac:dyDescent="0.25">
      <c r="A70" t="s">
        <v>4</v>
      </c>
      <c r="B70" s="53">
        <f>IF(ISERROR((PMT(C61/12,D61,B61))*-1),0,(PMT(C61/12,D61,B61))*-1)</f>
        <v>0</v>
      </c>
      <c r="C70" s="52">
        <f>B70*D61</f>
        <v>0</v>
      </c>
      <c r="D70" s="55">
        <f>IF(ISERROR(B61/D61),0,B61/D61)</f>
        <v>0</v>
      </c>
      <c r="E70" s="101">
        <f>B70-D70</f>
        <v>0</v>
      </c>
      <c r="F70" s="53">
        <f>E70*D61</f>
        <v>0</v>
      </c>
      <c r="G70" s="102">
        <f>IF($D61&gt;12,$E70*12,$E70*$D61)</f>
        <v>0</v>
      </c>
      <c r="H70" s="102">
        <f>IF($D61-12&lt;0,0,IF($D61&gt;24,$E70*12,($D61-12)*$E70))</f>
        <v>0</v>
      </c>
      <c r="I70" s="102">
        <f>IF($D61-24&lt;0,0,IF($D61&gt;36,$E70*12,($D61-24)*$E70))</f>
        <v>0</v>
      </c>
      <c r="J70" s="102">
        <f>IF($D61&gt;12,$D70*12,$D70*$D61)</f>
        <v>0</v>
      </c>
      <c r="K70" s="102">
        <f>IF($D61-12&lt;0,0,IF($D61&gt;24,$D70*12,($D61-12)*$D70))</f>
        <v>0</v>
      </c>
      <c r="L70" s="102">
        <f>IF($D61-24&lt;0,0,IF($D61&gt;36,$D70*12,($D61-24)*$D70))</f>
        <v>0</v>
      </c>
    </row>
    <row r="71" spans="1:12" hidden="1" x14ac:dyDescent="0.25">
      <c r="A71" t="s">
        <v>5</v>
      </c>
      <c r="B71" s="53">
        <f t="shared" ref="B71:B72" si="12">IF(ISERROR((PMT(C62/12,D62,B62))*-1),0,(PMT(C62/12,D62,B62))*-1)</f>
        <v>0</v>
      </c>
      <c r="C71" s="52">
        <f t="shared" ref="C71:C72" si="13">B71*D62</f>
        <v>0</v>
      </c>
      <c r="D71" s="55">
        <f t="shared" ref="D71:D72" si="14">IF(ISERROR(B62/D62),0,B62/D62)</f>
        <v>0</v>
      </c>
      <c r="E71" s="101">
        <f t="shared" ref="E71:E72" si="15">B71-D71</f>
        <v>0</v>
      </c>
      <c r="F71" s="53">
        <f t="shared" ref="F71:F72" si="16">E71*D62</f>
        <v>0</v>
      </c>
      <c r="G71" s="102">
        <f>IF($D62&gt;12,$E71*12,$E71*$D62)</f>
        <v>0</v>
      </c>
      <c r="H71" s="102">
        <f>IF($D62-12&lt;0,0,IF($D62&gt;24,$E71*12,($D62-12)*$E71))</f>
        <v>0</v>
      </c>
      <c r="I71" s="102">
        <f>IF($D62-24&lt;0,0,IF($D62&gt;36,$E71*12,($D62-24)*$E71))</f>
        <v>0</v>
      </c>
      <c r="J71" s="102">
        <f>IF($D62&gt;12,$D71*12,$D71*$D62)</f>
        <v>0</v>
      </c>
      <c r="K71" s="102">
        <f>IF($D62-12&lt;0,0,IF($D62&gt;24,$D71*12,($D62-12)*$D71))</f>
        <v>0</v>
      </c>
      <c r="L71" s="102">
        <f>IF($D62-24&lt;0,0,IF($D62&gt;36,$D71*12,($D62-24)*$D71))</f>
        <v>0</v>
      </c>
    </row>
    <row r="72" spans="1:12" hidden="1" x14ac:dyDescent="0.25">
      <c r="A72" t="s">
        <v>6</v>
      </c>
      <c r="B72" s="53">
        <f t="shared" si="12"/>
        <v>0</v>
      </c>
      <c r="C72" s="52">
        <f t="shared" si="13"/>
        <v>0</v>
      </c>
      <c r="D72" s="55">
        <f t="shared" si="14"/>
        <v>0</v>
      </c>
      <c r="E72" s="101">
        <f t="shared" si="15"/>
        <v>0</v>
      </c>
      <c r="F72" s="53">
        <f t="shared" si="16"/>
        <v>0</v>
      </c>
      <c r="G72" s="102">
        <f>IF($D63&gt;12,$E72*12,$E72*$D63)</f>
        <v>0</v>
      </c>
      <c r="H72" s="102">
        <f>IF($D63-12&lt;0,0,IF($D63&gt;24,$E72*12,($D63-12)*$E72))</f>
        <v>0</v>
      </c>
      <c r="I72" s="102">
        <f>IF($D63-24&lt;0,0,IF($D63&gt;36,$E72*12,($D63-24)*$E72))</f>
        <v>0</v>
      </c>
      <c r="J72" s="102">
        <f>IF($D63&gt;12,$D72*12,$D72*$D63)</f>
        <v>0</v>
      </c>
      <c r="K72" s="102">
        <f>IF($D63-12&lt;0,0,IF($D63&gt;24,$D72*12,($D63-12)*$D72))</f>
        <v>0</v>
      </c>
      <c r="L72" s="102">
        <f>IF($D63-24&lt;0,0,IF($D63&gt;36,$D72*12,($D63-24)*$D72))</f>
        <v>0</v>
      </c>
    </row>
    <row r="73" spans="1:12" ht="29.25" customHeight="1" x14ac:dyDescent="0.3">
      <c r="A73" s="17" t="s">
        <v>77</v>
      </c>
      <c r="H73" s="154"/>
      <c r="I73" s="155">
        <f t="shared" ref="I73:L73" si="17">SUM(I70:I72)</f>
        <v>0</v>
      </c>
      <c r="J73" s="122">
        <f t="shared" si="17"/>
        <v>0</v>
      </c>
      <c r="K73" s="122">
        <f t="shared" si="17"/>
        <v>0</v>
      </c>
      <c r="L73" s="122">
        <f t="shared" si="17"/>
        <v>0</v>
      </c>
    </row>
    <row r="74" spans="1:12" x14ac:dyDescent="0.25">
      <c r="A74" s="5" t="s">
        <v>157</v>
      </c>
    </row>
    <row r="75" spans="1:12" x14ac:dyDescent="0.25"/>
    <row r="76" spans="1:12" x14ac:dyDescent="0.25">
      <c r="B76" s="146" t="s">
        <v>78</v>
      </c>
      <c r="C76" s="146" t="s">
        <v>79</v>
      </c>
      <c r="D76" s="146" t="s">
        <v>80</v>
      </c>
    </row>
    <row r="77" spans="1:12" x14ac:dyDescent="0.25">
      <c r="A77" s="130" t="s">
        <v>81</v>
      </c>
      <c r="B77" s="136"/>
      <c r="C77" s="137"/>
      <c r="D77" s="138"/>
    </row>
    <row r="78" spans="1:12" ht="15" customHeight="1" x14ac:dyDescent="0.25">
      <c r="A78" s="130" t="s">
        <v>82</v>
      </c>
      <c r="B78" s="136"/>
      <c r="C78" s="137"/>
      <c r="D78" s="138"/>
      <c r="G78" s="158"/>
      <c r="H78" s="158"/>
    </row>
    <row r="79" spans="1:12" ht="15" customHeight="1" x14ac:dyDescent="0.25">
      <c r="A79" s="130" t="s">
        <v>94</v>
      </c>
      <c r="B79" s="136"/>
      <c r="C79" s="137"/>
      <c r="D79" s="138"/>
      <c r="G79" s="158"/>
      <c r="H79" s="158"/>
    </row>
    <row r="80" spans="1:12" ht="15" customHeight="1" x14ac:dyDescent="0.25">
      <c r="A80" s="130" t="s">
        <v>96</v>
      </c>
      <c r="B80" s="136"/>
      <c r="C80" s="136"/>
      <c r="D80" s="138"/>
      <c r="G80" s="158"/>
      <c r="H80" s="158"/>
    </row>
    <row r="81" spans="1:8" ht="15" customHeight="1" x14ac:dyDescent="0.25">
      <c r="A81" s="130" t="s">
        <v>113</v>
      </c>
      <c r="B81" s="136"/>
      <c r="C81" s="136"/>
      <c r="D81" s="138"/>
      <c r="G81" s="158"/>
      <c r="H81" s="158"/>
    </row>
    <row r="82" spans="1:8" ht="15" customHeight="1" x14ac:dyDescent="0.25">
      <c r="A82" s="130" t="s">
        <v>114</v>
      </c>
      <c r="B82" s="136"/>
      <c r="C82" s="136"/>
      <c r="D82" s="138"/>
      <c r="G82" s="158"/>
      <c r="H82" s="158"/>
    </row>
    <row r="83" spans="1:8" ht="15" customHeight="1" x14ac:dyDescent="0.25">
      <c r="A83" s="130" t="s">
        <v>126</v>
      </c>
      <c r="B83" s="136"/>
      <c r="C83" s="136"/>
      <c r="D83" s="138"/>
      <c r="E83" s="6"/>
      <c r="G83" s="158"/>
      <c r="H83" s="158"/>
    </row>
    <row r="84" spans="1:8" ht="15" customHeight="1" x14ac:dyDescent="0.25">
      <c r="A84" s="130" t="s">
        <v>95</v>
      </c>
      <c r="B84" s="136"/>
      <c r="C84" s="136"/>
      <c r="D84" s="138"/>
      <c r="E84" s="6"/>
      <c r="G84" s="158"/>
      <c r="H84" s="158"/>
    </row>
    <row r="85" spans="1:8" ht="15" customHeight="1" x14ac:dyDescent="0.25">
      <c r="A85" s="130" t="s">
        <v>115</v>
      </c>
      <c r="B85" s="136"/>
      <c r="C85" s="137"/>
      <c r="D85" s="138"/>
      <c r="E85" s="6"/>
      <c r="G85" s="158"/>
      <c r="H85" s="158"/>
    </row>
    <row r="86" spans="1:8" ht="15" customHeight="1" x14ac:dyDescent="0.25">
      <c r="A86" s="130" t="s">
        <v>116</v>
      </c>
      <c r="B86" s="136"/>
      <c r="C86" s="137"/>
      <c r="D86" s="138"/>
      <c r="E86" s="6"/>
      <c r="G86" s="158"/>
      <c r="H86" s="158"/>
    </row>
    <row r="87" spans="1:8" ht="15.75" customHeight="1" x14ac:dyDescent="0.25">
      <c r="A87" s="130" t="s">
        <v>125</v>
      </c>
      <c r="B87" s="136"/>
      <c r="C87" s="137"/>
      <c r="D87" s="138"/>
      <c r="E87" s="6"/>
      <c r="G87" s="158"/>
      <c r="H87" s="158"/>
    </row>
    <row r="88" spans="1:8" x14ac:dyDescent="0.25">
      <c r="A88" s="130" t="s">
        <v>122</v>
      </c>
      <c r="B88" s="136"/>
      <c r="C88" s="137"/>
      <c r="D88" s="138"/>
      <c r="E88" s="6"/>
    </row>
    <row r="89" spans="1:8" x14ac:dyDescent="0.25">
      <c r="A89" s="130" t="s">
        <v>123</v>
      </c>
      <c r="B89" s="136"/>
      <c r="C89" s="137"/>
      <c r="D89" s="138"/>
      <c r="E89" s="6"/>
    </row>
    <row r="90" spans="1:8" x14ac:dyDescent="0.25">
      <c r="A90" s="130" t="s">
        <v>124</v>
      </c>
      <c r="B90" s="136"/>
      <c r="C90" s="137"/>
      <c r="D90" s="138"/>
      <c r="E90" s="6"/>
    </row>
    <row r="91" spans="1:8" x14ac:dyDescent="0.25">
      <c r="A91" s="130" t="s">
        <v>202</v>
      </c>
      <c r="B91" s="136"/>
      <c r="C91" s="137"/>
      <c r="D91" s="138"/>
      <c r="E91" s="62"/>
    </row>
    <row r="92" spans="1:8" x14ac:dyDescent="0.25">
      <c r="A92" s="131" t="s">
        <v>97</v>
      </c>
    </row>
    <row r="93" spans="1:8" x14ac:dyDescent="0.25">
      <c r="A93" s="139" t="s">
        <v>98</v>
      </c>
      <c r="B93" s="136"/>
      <c r="C93" s="137"/>
      <c r="D93" s="138"/>
    </row>
    <row r="94" spans="1:8" x14ac:dyDescent="0.25">
      <c r="A94" s="139"/>
      <c r="B94" s="136"/>
      <c r="C94" s="137"/>
      <c r="D94" s="138"/>
    </row>
    <row r="95" spans="1:8" x14ac:dyDescent="0.25">
      <c r="A95" s="139"/>
      <c r="B95" s="136"/>
      <c r="C95" s="137"/>
      <c r="D95" s="138"/>
    </row>
    <row r="96" spans="1:8" ht="6" customHeight="1" thickBot="1" x14ac:dyDescent="0.3"/>
    <row r="97" spans="1:9" ht="15.75" thickBot="1" x14ac:dyDescent="0.3">
      <c r="A97" s="9" t="s">
        <v>3</v>
      </c>
      <c r="B97" s="11">
        <f>SUM(B77:B95)</f>
        <v>0</v>
      </c>
      <c r="C97" s="11">
        <f>SUM(C77:C95)</f>
        <v>0</v>
      </c>
      <c r="D97" s="11">
        <f>SUM(D77:D95)</f>
        <v>0</v>
      </c>
    </row>
    <row r="98" spans="1:9" x14ac:dyDescent="0.25"/>
    <row r="99" spans="1:9" ht="18.75" x14ac:dyDescent="0.3">
      <c r="A99" s="17" t="s">
        <v>112</v>
      </c>
    </row>
    <row r="100" spans="1:9" x14ac:dyDescent="0.25">
      <c r="A100" s="5" t="s">
        <v>127</v>
      </c>
    </row>
    <row r="101" spans="1:9" x14ac:dyDescent="0.25"/>
    <row r="102" spans="1:9" ht="30" x14ac:dyDescent="0.25">
      <c r="A102" s="64" t="s">
        <v>128</v>
      </c>
      <c r="B102" s="13" t="s">
        <v>130</v>
      </c>
      <c r="C102" s="13" t="s">
        <v>131</v>
      </c>
      <c r="D102" s="13" t="s">
        <v>134</v>
      </c>
      <c r="F102" s="123" t="s">
        <v>129</v>
      </c>
      <c r="G102" s="13" t="s">
        <v>130</v>
      </c>
      <c r="H102" s="13" t="s">
        <v>131</v>
      </c>
      <c r="I102" s="13" t="s">
        <v>134</v>
      </c>
    </row>
    <row r="103" spans="1:9" x14ac:dyDescent="0.25">
      <c r="A103" s="12" t="s">
        <v>100</v>
      </c>
      <c r="B103" s="140">
        <v>20</v>
      </c>
      <c r="C103" s="132"/>
      <c r="D103" s="14">
        <f>B103*C103</f>
        <v>0</v>
      </c>
      <c r="F103" s="124" t="s">
        <v>100</v>
      </c>
      <c r="G103" s="140">
        <v>20</v>
      </c>
      <c r="H103" s="132"/>
      <c r="I103" s="14">
        <f>G103*H103</f>
        <v>0</v>
      </c>
    </row>
    <row r="104" spans="1:9" x14ac:dyDescent="0.25">
      <c r="A104" s="12" t="s">
        <v>101</v>
      </c>
      <c r="B104" s="140">
        <v>20</v>
      </c>
      <c r="C104" s="132"/>
      <c r="D104" s="14">
        <f t="shared" ref="D104:D114" si="18">B104*C104</f>
        <v>0</v>
      </c>
      <c r="F104" s="124" t="s">
        <v>101</v>
      </c>
      <c r="G104" s="140">
        <v>20</v>
      </c>
      <c r="H104" s="132"/>
      <c r="I104" s="14">
        <f t="shared" ref="I104:I114" si="19">G104*H104</f>
        <v>0</v>
      </c>
    </row>
    <row r="105" spans="1:9" x14ac:dyDescent="0.25">
      <c r="A105" s="12" t="s">
        <v>102</v>
      </c>
      <c r="B105" s="140">
        <v>20</v>
      </c>
      <c r="C105" s="132"/>
      <c r="D105" s="14">
        <f t="shared" si="18"/>
        <v>0</v>
      </c>
      <c r="F105" s="124" t="s">
        <v>102</v>
      </c>
      <c r="G105" s="140">
        <v>20</v>
      </c>
      <c r="H105" s="132"/>
      <c r="I105" s="14">
        <f t="shared" si="19"/>
        <v>0</v>
      </c>
    </row>
    <row r="106" spans="1:9" x14ac:dyDescent="0.25">
      <c r="A106" s="12" t="s">
        <v>103</v>
      </c>
      <c r="B106" s="140">
        <v>20</v>
      </c>
      <c r="C106" s="132"/>
      <c r="D106" s="14">
        <f t="shared" si="18"/>
        <v>0</v>
      </c>
      <c r="F106" s="124" t="s">
        <v>103</v>
      </c>
      <c r="G106" s="140">
        <v>20</v>
      </c>
      <c r="H106" s="132"/>
      <c r="I106" s="14">
        <f t="shared" si="19"/>
        <v>0</v>
      </c>
    </row>
    <row r="107" spans="1:9" x14ac:dyDescent="0.25">
      <c r="A107" s="12" t="s">
        <v>104</v>
      </c>
      <c r="B107" s="140">
        <v>20</v>
      </c>
      <c r="C107" s="132"/>
      <c r="D107" s="14">
        <f t="shared" si="18"/>
        <v>0</v>
      </c>
      <c r="F107" s="124" t="s">
        <v>104</v>
      </c>
      <c r="G107" s="140">
        <v>20</v>
      </c>
      <c r="H107" s="132"/>
      <c r="I107" s="14">
        <f t="shared" si="19"/>
        <v>0</v>
      </c>
    </row>
    <row r="108" spans="1:9" x14ac:dyDescent="0.25">
      <c r="A108" s="12" t="s">
        <v>105</v>
      </c>
      <c r="B108" s="140">
        <v>20</v>
      </c>
      <c r="C108" s="132"/>
      <c r="D108" s="14">
        <f t="shared" si="18"/>
        <v>0</v>
      </c>
      <c r="F108" s="124" t="s">
        <v>105</v>
      </c>
      <c r="G108" s="140">
        <v>20</v>
      </c>
      <c r="H108" s="132"/>
      <c r="I108" s="14">
        <f t="shared" si="19"/>
        <v>0</v>
      </c>
    </row>
    <row r="109" spans="1:9" x14ac:dyDescent="0.25">
      <c r="A109" s="12" t="s">
        <v>106</v>
      </c>
      <c r="B109" s="140">
        <v>20</v>
      </c>
      <c r="C109" s="132"/>
      <c r="D109" s="14">
        <f t="shared" si="18"/>
        <v>0</v>
      </c>
      <c r="F109" s="124" t="s">
        <v>106</v>
      </c>
      <c r="G109" s="140">
        <v>20</v>
      </c>
      <c r="H109" s="132"/>
      <c r="I109" s="14">
        <f t="shared" si="19"/>
        <v>0</v>
      </c>
    </row>
    <row r="110" spans="1:9" x14ac:dyDescent="0.25">
      <c r="A110" s="12" t="s">
        <v>107</v>
      </c>
      <c r="B110" s="140">
        <v>20</v>
      </c>
      <c r="C110" s="132"/>
      <c r="D110" s="14">
        <f t="shared" si="18"/>
        <v>0</v>
      </c>
      <c r="F110" s="124" t="s">
        <v>107</v>
      </c>
      <c r="G110" s="140">
        <v>20</v>
      </c>
      <c r="H110" s="132"/>
      <c r="I110" s="14">
        <f t="shared" si="19"/>
        <v>0</v>
      </c>
    </row>
    <row r="111" spans="1:9" x14ac:dyDescent="0.25">
      <c r="A111" s="12" t="s">
        <v>108</v>
      </c>
      <c r="B111" s="140">
        <v>20</v>
      </c>
      <c r="C111" s="132"/>
      <c r="D111" s="14">
        <f t="shared" si="18"/>
        <v>0</v>
      </c>
      <c r="F111" s="124" t="s">
        <v>108</v>
      </c>
      <c r="G111" s="140">
        <v>20</v>
      </c>
      <c r="H111" s="132"/>
      <c r="I111" s="14">
        <f t="shared" si="19"/>
        <v>0</v>
      </c>
    </row>
    <row r="112" spans="1:9" x14ac:dyDescent="0.25">
      <c r="A112" s="12" t="s">
        <v>109</v>
      </c>
      <c r="B112" s="140">
        <v>20</v>
      </c>
      <c r="C112" s="132"/>
      <c r="D112" s="14">
        <f t="shared" si="18"/>
        <v>0</v>
      </c>
      <c r="F112" s="124" t="s">
        <v>109</v>
      </c>
      <c r="G112" s="140">
        <v>20</v>
      </c>
      <c r="H112" s="132"/>
      <c r="I112" s="14">
        <f t="shared" si="19"/>
        <v>0</v>
      </c>
    </row>
    <row r="113" spans="1:9" x14ac:dyDescent="0.25">
      <c r="A113" s="12" t="s">
        <v>110</v>
      </c>
      <c r="B113" s="140">
        <v>20</v>
      </c>
      <c r="C113" s="132"/>
      <c r="D113" s="14">
        <f t="shared" si="18"/>
        <v>0</v>
      </c>
      <c r="F113" s="124" t="s">
        <v>110</v>
      </c>
      <c r="G113" s="140">
        <v>20</v>
      </c>
      <c r="H113" s="132"/>
      <c r="I113" s="14">
        <f t="shared" si="19"/>
        <v>0</v>
      </c>
    </row>
    <row r="114" spans="1:9" ht="15.75" thickBot="1" x14ac:dyDescent="0.3">
      <c r="A114" s="12" t="s">
        <v>111</v>
      </c>
      <c r="B114" s="140">
        <v>20</v>
      </c>
      <c r="C114" s="132"/>
      <c r="D114" s="14">
        <f t="shared" si="18"/>
        <v>0</v>
      </c>
      <c r="F114" s="124" t="s">
        <v>111</v>
      </c>
      <c r="G114" s="140">
        <v>20</v>
      </c>
      <c r="H114" s="132"/>
      <c r="I114" s="14">
        <f t="shared" si="19"/>
        <v>0</v>
      </c>
    </row>
    <row r="115" spans="1:9" ht="15.75" thickBot="1" x14ac:dyDescent="0.3">
      <c r="A115" s="16" t="s">
        <v>3</v>
      </c>
      <c r="D115" s="15">
        <f>SUM(D103:D114)</f>
        <v>0</v>
      </c>
      <c r="F115" s="125" t="s">
        <v>3</v>
      </c>
      <c r="I115" s="15">
        <f>SUM(I103:I114)</f>
        <v>0</v>
      </c>
    </row>
    <row r="116" spans="1:9" x14ac:dyDescent="0.25">
      <c r="F116" s="31"/>
    </row>
    <row r="117" spans="1:9" ht="15.75" x14ac:dyDescent="0.25">
      <c r="A117" s="2" t="s">
        <v>132</v>
      </c>
      <c r="D117" s="141">
        <v>0.05</v>
      </c>
      <c r="F117" s="126" t="s">
        <v>132</v>
      </c>
      <c r="I117" s="141">
        <v>0.05</v>
      </c>
    </row>
    <row r="118" spans="1:9" ht="15.75" x14ac:dyDescent="0.25">
      <c r="A118" s="2" t="s">
        <v>133</v>
      </c>
      <c r="D118" s="141">
        <v>0.05</v>
      </c>
      <c r="F118" s="126" t="s">
        <v>133</v>
      </c>
      <c r="I118" s="141">
        <v>0.05</v>
      </c>
    </row>
    <row r="119" spans="1:9" x14ac:dyDescent="0.25"/>
    <row r="120" spans="1:9" ht="18.75" x14ac:dyDescent="0.3">
      <c r="A120" s="17" t="s">
        <v>99</v>
      </c>
    </row>
    <row r="121" spans="1:9" ht="47.25" customHeight="1" x14ac:dyDescent="0.25">
      <c r="A121" s="319" t="s">
        <v>136</v>
      </c>
      <c r="B121" s="319"/>
      <c r="C121" s="319"/>
      <c r="D121" s="319"/>
    </row>
    <row r="122" spans="1:9" x14ac:dyDescent="0.25"/>
    <row r="123" spans="1:9" ht="15.75" x14ac:dyDescent="0.25">
      <c r="A123" s="20" t="s">
        <v>140</v>
      </c>
      <c r="D123" s="143">
        <v>0.5</v>
      </c>
      <c r="E123" s="103" t="s">
        <v>137</v>
      </c>
    </row>
    <row r="124" spans="1:9" x14ac:dyDescent="0.25"/>
    <row r="125" spans="1:9" ht="18.75" x14ac:dyDescent="0.3">
      <c r="A125" s="17" t="s">
        <v>135</v>
      </c>
    </row>
    <row r="126" spans="1:9" ht="18.75" customHeight="1" x14ac:dyDescent="0.3">
      <c r="A126" s="17"/>
      <c r="G126" s="166"/>
      <c r="H126" s="166"/>
    </row>
    <row r="127" spans="1:9" ht="14.25" customHeight="1" x14ac:dyDescent="0.25">
      <c r="B127" s="105"/>
      <c r="C127" s="105" t="s">
        <v>145</v>
      </c>
      <c r="D127" s="142">
        <v>30</v>
      </c>
      <c r="E127" s="103" t="s">
        <v>158</v>
      </c>
      <c r="G127" s="166"/>
      <c r="H127" s="166"/>
    </row>
    <row r="128" spans="1:9" ht="15.75" customHeight="1" x14ac:dyDescent="0.25">
      <c r="A128" s="21"/>
      <c r="C128" s="105" t="s">
        <v>146</v>
      </c>
      <c r="D128" s="142">
        <v>30</v>
      </c>
      <c r="E128" s="103" t="s">
        <v>159</v>
      </c>
      <c r="G128" s="166"/>
      <c r="H128" s="166"/>
    </row>
    <row r="129" spans="1:8" ht="15" customHeight="1" x14ac:dyDescent="0.25">
      <c r="G129" s="166"/>
      <c r="H129" s="166"/>
    </row>
    <row r="130" spans="1:8" ht="18.75" customHeight="1" x14ac:dyDescent="0.3">
      <c r="A130" s="17" t="s">
        <v>141</v>
      </c>
      <c r="G130" s="166"/>
      <c r="H130" s="166"/>
    </row>
    <row r="131" spans="1:8" ht="15" customHeight="1" x14ac:dyDescent="0.25">
      <c r="G131" s="166"/>
      <c r="H131" s="166"/>
    </row>
    <row r="132" spans="1:8" ht="15" customHeight="1" x14ac:dyDescent="0.25">
      <c r="B132" s="10" t="s">
        <v>78</v>
      </c>
      <c r="C132" s="10" t="s">
        <v>79</v>
      </c>
      <c r="D132" s="10" t="s">
        <v>80</v>
      </c>
      <c r="G132" s="166"/>
      <c r="H132" s="166"/>
    </row>
    <row r="133" spans="1:8" ht="15" customHeight="1" x14ac:dyDescent="0.25">
      <c r="A133" t="s">
        <v>142</v>
      </c>
      <c r="B133" s="136"/>
      <c r="C133" s="137"/>
      <c r="D133" s="138"/>
      <c r="E133" s="127" t="s">
        <v>138</v>
      </c>
      <c r="G133" s="166"/>
      <c r="H133" s="166"/>
    </row>
    <row r="134" spans="1:8" ht="15" customHeight="1" x14ac:dyDescent="0.25">
      <c r="A134" t="s">
        <v>147</v>
      </c>
      <c r="B134" s="136"/>
      <c r="C134" s="137"/>
      <c r="D134" s="138"/>
      <c r="E134" s="127" t="s">
        <v>138</v>
      </c>
      <c r="G134" s="166"/>
      <c r="H134" s="166"/>
    </row>
    <row r="135" spans="1:8" ht="15" customHeight="1" x14ac:dyDescent="0.25">
      <c r="B135" s="10" t="s">
        <v>78</v>
      </c>
      <c r="C135" s="10" t="s">
        <v>79</v>
      </c>
      <c r="D135" s="10" t="s">
        <v>80</v>
      </c>
      <c r="E135" s="127"/>
      <c r="G135" s="166"/>
      <c r="H135" s="166"/>
    </row>
    <row r="136" spans="1:8" ht="15" customHeight="1" x14ac:dyDescent="0.25">
      <c r="A136" t="s">
        <v>153</v>
      </c>
      <c r="B136" s="136"/>
      <c r="C136" s="137"/>
      <c r="D136" s="138"/>
      <c r="E136" s="127" t="s">
        <v>138</v>
      </c>
      <c r="G136" s="166"/>
      <c r="H136" s="166"/>
    </row>
    <row r="137" spans="1:8" ht="15" customHeight="1" x14ac:dyDescent="0.25">
      <c r="A137" t="s">
        <v>120</v>
      </c>
      <c r="B137" s="136"/>
      <c r="C137" s="137"/>
      <c r="D137" s="138"/>
      <c r="E137" s="127" t="s">
        <v>138</v>
      </c>
      <c r="G137" s="166"/>
      <c r="H137" s="166"/>
    </row>
    <row r="138" spans="1:8" ht="15" customHeight="1" x14ac:dyDescent="0.25">
      <c r="G138" s="166"/>
      <c r="H138" s="166"/>
    </row>
    <row r="139" spans="1:8" ht="15" customHeight="1" x14ac:dyDescent="0.25">
      <c r="G139" s="162"/>
      <c r="H139" s="163"/>
    </row>
    <row r="140" spans="1:8" ht="15.75" thickBot="1" x14ac:dyDescent="0.3">
      <c r="B140" s="46"/>
      <c r="C140" s="46"/>
      <c r="D140" s="46"/>
      <c r="G140" s="162"/>
      <c r="H140" s="163"/>
    </row>
    <row r="141" spans="1:8" ht="18.75" customHeight="1" x14ac:dyDescent="0.3">
      <c r="A141" s="17" t="s">
        <v>139</v>
      </c>
      <c r="B141" s="22"/>
      <c r="C141" s="22"/>
      <c r="D141" s="22"/>
      <c r="G141" s="379" t="s">
        <v>240</v>
      </c>
      <c r="H141" s="380"/>
    </row>
    <row r="142" spans="1:8" ht="15.75" customHeight="1" thickBot="1" x14ac:dyDescent="0.3">
      <c r="D142" s="145" t="s">
        <v>154</v>
      </c>
      <c r="G142" s="381"/>
      <c r="H142" s="382"/>
    </row>
    <row r="143" spans="1:8" ht="16.5" customHeight="1" thickBot="1" x14ac:dyDescent="0.3">
      <c r="A143" s="21" t="s">
        <v>231</v>
      </c>
      <c r="D143" s="18" t="str">
        <f>IF(ISERROR(+IF('Business plan'!BA20&gt;0,"Profitable","Non profitable")),"",+IF('Business plan'!BA20&gt;0,"Profitable","Non profitable"))</f>
        <v>Non profitable</v>
      </c>
      <c r="E143" s="152" t="str">
        <f>IF(D143="Non profitable","  Please revise figures","")</f>
        <v xml:space="preserve">  Please revise figures</v>
      </c>
      <c r="G143" s="381"/>
      <c r="H143" s="382"/>
    </row>
    <row r="144" spans="1:8" ht="15" customHeight="1" x14ac:dyDescent="0.25">
      <c r="E144" s="107"/>
      <c r="G144" s="381"/>
      <c r="H144" s="382"/>
    </row>
    <row r="145" spans="1:8" ht="18.75" customHeight="1" x14ac:dyDescent="0.3">
      <c r="A145" s="17" t="s">
        <v>160</v>
      </c>
      <c r="E145" s="107"/>
      <c r="G145" s="381"/>
      <c r="H145" s="382"/>
    </row>
    <row r="146" spans="1:8" ht="15.75" customHeight="1" thickBot="1" x14ac:dyDescent="0.3">
      <c r="D146" s="145" t="s">
        <v>154</v>
      </c>
      <c r="E146" s="107"/>
      <c r="G146" s="381"/>
      <c r="H146" s="382"/>
    </row>
    <row r="147" spans="1:8" ht="16.5" customHeight="1" thickBot="1" x14ac:dyDescent="0.3">
      <c r="A147" s="21" t="s">
        <v>161</v>
      </c>
      <c r="D147" s="18" t="str">
        <f>IF(ISERROR(IF('Business plan'!CF41&lt;0,"No","Yes")),"",+IF('Business plan'!CF41&lt;0,"No","Yes"))</f>
        <v>Yes</v>
      </c>
      <c r="E147" s="152" t="str">
        <f>IF(D147="No","  Add more cash","")</f>
        <v/>
      </c>
      <c r="G147" s="381"/>
      <c r="H147" s="382"/>
    </row>
    <row r="148" spans="1:8" ht="15" customHeight="1" x14ac:dyDescent="0.25">
      <c r="E148" s="107"/>
      <c r="G148" s="381"/>
      <c r="H148" s="382"/>
    </row>
    <row r="149" spans="1:8" ht="26.25" x14ac:dyDescent="0.4">
      <c r="A149" s="153" t="s">
        <v>143</v>
      </c>
      <c r="G149" s="381"/>
      <c r="H149" s="382"/>
    </row>
    <row r="150" spans="1:8" ht="15.75" customHeight="1" thickBot="1" x14ac:dyDescent="0.3">
      <c r="G150" s="383"/>
      <c r="H150" s="384"/>
    </row>
    <row r="151" spans="1:8" ht="15.75" x14ac:dyDescent="0.25">
      <c r="A151" s="161" t="s">
        <v>144</v>
      </c>
    </row>
    <row r="152" spans="1:8" x14ac:dyDescent="0.25"/>
    <row r="153" spans="1:8" x14ac:dyDescent="0.25"/>
    <row r="154" spans="1:8" x14ac:dyDescent="0.25"/>
    <row r="155" spans="1:8" x14ac:dyDescent="0.25"/>
    <row r="156" spans="1:8" x14ac:dyDescent="0.25"/>
    <row r="157" spans="1:8" x14ac:dyDescent="0.25"/>
    <row r="158" spans="1:8" x14ac:dyDescent="0.25"/>
    <row r="159" spans="1:8" x14ac:dyDescent="0.25"/>
    <row r="160" spans="1:8" x14ac:dyDescent="0.25"/>
    <row r="161" x14ac:dyDescent="0.25"/>
    <row r="162" x14ac:dyDescent="0.25"/>
    <row r="163" x14ac:dyDescent="0.25"/>
    <row r="164" x14ac:dyDescent="0.25"/>
    <row r="165" x14ac:dyDescent="0.25"/>
  </sheetData>
  <sheetProtection algorithmName="SHA-512" hashValue="5FbmAdJOa2Zu70BYzYstPSzFKEfwkLAAxEz+mB9wO1zKdBBRg99ZPIcYKrVR6cSdra8NQCs76mAOnIs1cWyJIA==" saltValue="hZCVsZ/03WZhMiorFNa3ng==" spinCount="100000" sheet="1" objects="1" scenarios="1"/>
  <mergeCells count="9">
    <mergeCell ref="G141:H150"/>
    <mergeCell ref="B6:C6"/>
    <mergeCell ref="B7:C7"/>
    <mergeCell ref="B9:C9"/>
    <mergeCell ref="B10:C10"/>
    <mergeCell ref="A121:D121"/>
    <mergeCell ref="B8:C8"/>
    <mergeCell ref="B11:C11"/>
    <mergeCell ref="B12:C12"/>
  </mergeCells>
  <conditionalFormatting sqref="D143">
    <cfRule type="cellIs" dxfId="3" priority="3" operator="equal">
      <formula>"Non rentable"</formula>
    </cfRule>
    <cfRule type="containsText" dxfId="2" priority="4" operator="containsText" text="Rentable">
      <formula>NOT(ISERROR(SEARCH("Rentable",D143)))</formula>
    </cfRule>
  </conditionalFormatting>
  <conditionalFormatting sqref="D147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1">
    <dataValidation type="decimal" allowBlank="1" showInputMessage="1" showErrorMessage="1" sqref="C61:C63">
      <formula1>0</formula1>
      <formula2>50</formula2>
    </dataValidation>
  </dataValidations>
  <hyperlinks>
    <hyperlink ref="G141:H150" r:id="rId1" display="Need Excel password for this document ? Click here"/>
  </hyperlinks>
  <pageMargins left="0.70866141732283472" right="0.70866141732283472" top="0.74803149606299213" bottom="0.74803149606299213" header="0.31496062992125984" footer="0.31496062992125984"/>
  <pageSetup paperSize="9" scale="44" fitToHeight="2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F55"/>
  <sheetViews>
    <sheetView showGridLines="0" zoomScale="110" zoomScaleNormal="110" workbookViewId="0"/>
  </sheetViews>
  <sheetFormatPr baseColWidth="10" defaultRowHeight="15" customHeight="1" x14ac:dyDescent="0.25"/>
  <cols>
    <col min="1" max="1" width="2.85546875" customWidth="1"/>
    <col min="9" max="10" width="3.5703125" customWidth="1"/>
    <col min="11" max="15" width="11.42578125" customWidth="1"/>
    <col min="17" max="17" width="12.5703125" customWidth="1"/>
    <col min="18" max="18" width="3" customWidth="1"/>
    <col min="19" max="19" width="3.5703125" customWidth="1"/>
    <col min="20" max="23" width="11.42578125" customWidth="1"/>
    <col min="24" max="26" width="12.85546875" customWidth="1"/>
    <col min="27" max="27" width="3" customWidth="1"/>
    <col min="28" max="28" width="3.5703125" customWidth="1"/>
    <col min="29" max="32" width="11.42578125" customWidth="1"/>
    <col min="33" max="35" width="13.5703125" customWidth="1"/>
    <col min="36" max="36" width="3" customWidth="1"/>
    <col min="37" max="37" width="3.5703125" customWidth="1"/>
    <col min="38" max="40" width="11.42578125" customWidth="1"/>
    <col min="41" max="41" width="13.28515625" customWidth="1"/>
    <col min="42" max="42" width="7" customWidth="1"/>
    <col min="43" max="43" width="13.28515625" customWidth="1"/>
    <col min="44" max="44" width="7" customWidth="1"/>
    <col min="45" max="45" width="13.28515625" customWidth="1"/>
    <col min="46" max="46" width="7" customWidth="1"/>
    <col min="47" max="47" width="2.85546875" customWidth="1"/>
    <col min="48" max="48" width="3.5703125" customWidth="1"/>
    <col min="49" max="52" width="11.42578125" customWidth="1"/>
    <col min="53" max="55" width="13.5703125" customWidth="1"/>
    <col min="56" max="56" width="3" customWidth="1"/>
    <col min="57" max="57" width="3.5703125" customWidth="1"/>
    <col min="58" max="61" width="11.42578125" customWidth="1"/>
    <col min="62" max="64" width="13.28515625" customWidth="1"/>
    <col min="65" max="65" width="3" customWidth="1"/>
    <col min="66" max="66" width="3.5703125" customWidth="1"/>
    <col min="67" max="69" width="11.42578125" customWidth="1"/>
    <col min="70" max="74" width="13.140625" style="120" customWidth="1"/>
    <col min="75" max="75" width="3" customWidth="1"/>
    <col min="76" max="76" width="3.85546875" customWidth="1"/>
    <col min="77" max="83" width="13" customWidth="1"/>
    <col min="84" max="84" width="13.140625" customWidth="1"/>
    <col min="85" max="85" width="2.5703125" customWidth="1"/>
  </cols>
  <sheetData>
    <row r="1" spans="2:84" ht="27.75" customHeight="1" thickBot="1" x14ac:dyDescent="0.3"/>
    <row r="2" spans="2:84" ht="15" customHeight="1" thickTop="1" x14ac:dyDescent="0.25">
      <c r="B2" s="28"/>
      <c r="C2" s="29"/>
      <c r="D2" s="29"/>
      <c r="E2" s="29"/>
      <c r="F2" s="29"/>
      <c r="G2" s="29"/>
      <c r="H2" s="30"/>
      <c r="K2" s="329" t="s">
        <v>173</v>
      </c>
      <c r="L2" s="330"/>
      <c r="M2" s="330"/>
      <c r="N2" s="330"/>
      <c r="O2" s="330"/>
      <c r="P2" s="330"/>
      <c r="Q2" s="331"/>
      <c r="T2" s="329" t="s">
        <v>174</v>
      </c>
      <c r="U2" s="330"/>
      <c r="V2" s="330"/>
      <c r="W2" s="330"/>
      <c r="X2" s="330"/>
      <c r="Y2" s="330"/>
      <c r="Z2" s="331"/>
      <c r="AC2" s="329" t="s">
        <v>172</v>
      </c>
      <c r="AD2" s="330"/>
      <c r="AE2" s="330"/>
      <c r="AF2" s="330"/>
      <c r="AG2" s="330"/>
      <c r="AH2" s="330"/>
      <c r="AI2" s="331"/>
      <c r="AL2" s="329" t="s">
        <v>177</v>
      </c>
      <c r="AM2" s="330"/>
      <c r="AN2" s="330"/>
      <c r="AO2" s="330"/>
      <c r="AP2" s="330"/>
      <c r="AQ2" s="330"/>
      <c r="AR2" s="330"/>
      <c r="AS2" s="330"/>
      <c r="AT2" s="331"/>
      <c r="AW2" s="329" t="s">
        <v>179</v>
      </c>
      <c r="AX2" s="330"/>
      <c r="AY2" s="330"/>
      <c r="AZ2" s="330"/>
      <c r="BA2" s="330"/>
      <c r="BB2" s="330"/>
      <c r="BC2" s="331"/>
      <c r="BF2" s="329" t="s">
        <v>197</v>
      </c>
      <c r="BG2" s="330"/>
      <c r="BH2" s="330"/>
      <c r="BI2" s="330"/>
      <c r="BJ2" s="330"/>
      <c r="BK2" s="330"/>
      <c r="BL2" s="331"/>
      <c r="BO2" s="329" t="s">
        <v>63</v>
      </c>
      <c r="BP2" s="330"/>
      <c r="BQ2" s="330"/>
      <c r="BR2" s="330"/>
      <c r="BS2" s="330"/>
      <c r="BT2" s="330"/>
      <c r="BU2" s="330"/>
      <c r="BV2" s="331"/>
      <c r="BY2" s="329" t="s">
        <v>64</v>
      </c>
      <c r="BZ2" s="330"/>
      <c r="CA2" s="330"/>
      <c r="CB2" s="330"/>
      <c r="CC2" s="330"/>
      <c r="CD2" s="330"/>
      <c r="CE2" s="330"/>
      <c r="CF2" s="331"/>
    </row>
    <row r="3" spans="2:84" ht="15" customHeight="1" x14ac:dyDescent="0.25">
      <c r="B3" s="31"/>
      <c r="C3" s="23"/>
      <c r="D3" s="23"/>
      <c r="E3" s="165" t="s">
        <v>60</v>
      </c>
      <c r="F3" s="159"/>
      <c r="G3" s="159"/>
      <c r="H3" s="32"/>
      <c r="K3" s="332"/>
      <c r="L3" s="333"/>
      <c r="M3" s="333"/>
      <c r="N3" s="333"/>
      <c r="O3" s="333"/>
      <c r="P3" s="333"/>
      <c r="Q3" s="334"/>
      <c r="T3" s="332"/>
      <c r="U3" s="333"/>
      <c r="V3" s="333"/>
      <c r="W3" s="333"/>
      <c r="X3" s="333"/>
      <c r="Y3" s="333"/>
      <c r="Z3" s="334"/>
      <c r="AC3" s="332"/>
      <c r="AD3" s="333"/>
      <c r="AE3" s="333"/>
      <c r="AF3" s="333"/>
      <c r="AG3" s="333"/>
      <c r="AH3" s="333"/>
      <c r="AI3" s="334"/>
      <c r="AL3" s="332"/>
      <c r="AM3" s="333"/>
      <c r="AN3" s="333"/>
      <c r="AO3" s="333"/>
      <c r="AP3" s="333"/>
      <c r="AQ3" s="333"/>
      <c r="AR3" s="333"/>
      <c r="AS3" s="333"/>
      <c r="AT3" s="334"/>
      <c r="AW3" s="332"/>
      <c r="AX3" s="333"/>
      <c r="AY3" s="333"/>
      <c r="AZ3" s="333"/>
      <c r="BA3" s="333"/>
      <c r="BB3" s="333"/>
      <c r="BC3" s="334"/>
      <c r="BF3" s="332"/>
      <c r="BG3" s="333"/>
      <c r="BH3" s="333"/>
      <c r="BI3" s="333"/>
      <c r="BJ3" s="333"/>
      <c r="BK3" s="333"/>
      <c r="BL3" s="334"/>
      <c r="BO3" s="332"/>
      <c r="BP3" s="333"/>
      <c r="BQ3" s="333"/>
      <c r="BR3" s="333"/>
      <c r="BS3" s="333"/>
      <c r="BT3" s="333"/>
      <c r="BU3" s="333"/>
      <c r="BV3" s="334"/>
      <c r="BY3" s="332"/>
      <c r="BZ3" s="333"/>
      <c r="CA3" s="333"/>
      <c r="CB3" s="333"/>
      <c r="CC3" s="333"/>
      <c r="CD3" s="333"/>
      <c r="CE3" s="333"/>
      <c r="CF3" s="334"/>
    </row>
    <row r="4" spans="2:84" ht="15" customHeight="1" thickBot="1" x14ac:dyDescent="0.3">
      <c r="B4" s="31"/>
      <c r="C4" s="23"/>
      <c r="D4" s="23"/>
      <c r="E4" s="165" t="s">
        <v>61</v>
      </c>
      <c r="F4" s="159"/>
      <c r="G4" s="159"/>
      <c r="H4" s="32"/>
      <c r="K4" s="335"/>
      <c r="L4" s="336"/>
      <c r="M4" s="336"/>
      <c r="N4" s="336"/>
      <c r="O4" s="336"/>
      <c r="P4" s="336"/>
      <c r="Q4" s="337"/>
      <c r="T4" s="335"/>
      <c r="U4" s="336"/>
      <c r="V4" s="336"/>
      <c r="W4" s="336"/>
      <c r="X4" s="336"/>
      <c r="Y4" s="336"/>
      <c r="Z4" s="337"/>
      <c r="AC4" s="335"/>
      <c r="AD4" s="336"/>
      <c r="AE4" s="336"/>
      <c r="AF4" s="336"/>
      <c r="AG4" s="336"/>
      <c r="AH4" s="336"/>
      <c r="AI4" s="337"/>
      <c r="AL4" s="335"/>
      <c r="AM4" s="336"/>
      <c r="AN4" s="336"/>
      <c r="AO4" s="336"/>
      <c r="AP4" s="336"/>
      <c r="AQ4" s="336"/>
      <c r="AR4" s="336"/>
      <c r="AS4" s="336"/>
      <c r="AT4" s="337"/>
      <c r="AW4" s="335"/>
      <c r="AX4" s="336"/>
      <c r="AY4" s="336"/>
      <c r="AZ4" s="336"/>
      <c r="BA4" s="336"/>
      <c r="BB4" s="336"/>
      <c r="BC4" s="337"/>
      <c r="BF4" s="335"/>
      <c r="BG4" s="336"/>
      <c r="BH4" s="336"/>
      <c r="BI4" s="336"/>
      <c r="BJ4" s="336"/>
      <c r="BK4" s="336"/>
      <c r="BL4" s="337"/>
      <c r="BO4" s="335"/>
      <c r="BP4" s="336"/>
      <c r="BQ4" s="336"/>
      <c r="BR4" s="336"/>
      <c r="BS4" s="336"/>
      <c r="BT4" s="336"/>
      <c r="BU4" s="336"/>
      <c r="BV4" s="337"/>
      <c r="BY4" s="335"/>
      <c r="BZ4" s="336"/>
      <c r="CA4" s="336"/>
      <c r="CB4" s="336"/>
      <c r="CC4" s="336"/>
      <c r="CD4" s="336"/>
      <c r="CE4" s="336"/>
      <c r="CF4" s="337"/>
    </row>
    <row r="5" spans="2:84" ht="15" customHeight="1" x14ac:dyDescent="0.25">
      <c r="B5" s="31"/>
      <c r="C5" s="23"/>
      <c r="D5" s="23"/>
      <c r="E5" s="165" t="s">
        <v>62</v>
      </c>
      <c r="F5" s="159"/>
      <c r="G5" s="159"/>
      <c r="H5" s="32"/>
    </row>
    <row r="6" spans="2:84" ht="15" customHeight="1" x14ac:dyDescent="0.25">
      <c r="B6" s="31"/>
      <c r="C6" s="23"/>
      <c r="D6" s="23"/>
      <c r="E6" s="370" t="s">
        <v>31</v>
      </c>
      <c r="F6" s="370"/>
      <c r="G6" s="370"/>
      <c r="H6" s="371"/>
      <c r="K6" s="1" t="s">
        <v>83</v>
      </c>
      <c r="M6" s="4" t="str">
        <f>IF(ISBLANK('Enter your data'!$B7),"",('Enter your data'!$B7))</f>
        <v/>
      </c>
      <c r="T6" s="1" t="s">
        <v>83</v>
      </c>
      <c r="V6" s="4" t="str">
        <f>IF(ISBLANK('Enter your data'!$B7),"",('Enter your data'!$B7))</f>
        <v/>
      </c>
      <c r="AC6" s="1" t="s">
        <v>83</v>
      </c>
      <c r="AE6" s="4" t="str">
        <f>IF(ISBLANK('Enter your data'!$B7),"",('Enter your data'!$B7))</f>
        <v/>
      </c>
      <c r="AL6" s="1" t="s">
        <v>83</v>
      </c>
      <c r="AN6" s="4" t="str">
        <f>IF(ISBLANK('Enter your data'!$B7),"",('Enter your data'!$B7))</f>
        <v/>
      </c>
      <c r="AW6" s="1" t="s">
        <v>83</v>
      </c>
      <c r="AY6" s="4" t="str">
        <f>IF(ISBLANK('Enter your data'!$B7),"",('Enter your data'!$B7))</f>
        <v/>
      </c>
      <c r="BF6" s="1" t="s">
        <v>83</v>
      </c>
      <c r="BH6" s="4" t="str">
        <f>IF(ISBLANK('Enter your data'!$B7),"",('Enter your data'!$B7))</f>
        <v/>
      </c>
      <c r="BO6" s="1" t="s">
        <v>83</v>
      </c>
      <c r="BQ6" s="4" t="str">
        <f>IF(ISBLANK('Enter your data'!$B7),"",('Enter your data'!$B7))</f>
        <v/>
      </c>
      <c r="BV6" s="119" t="s">
        <v>175</v>
      </c>
      <c r="BY6" s="1" t="s">
        <v>83</v>
      </c>
      <c r="CA6" s="4" t="str">
        <f>IF(ISBLANK('Enter your data'!$B7),"",('Enter your data'!$B7))</f>
        <v/>
      </c>
      <c r="CF6" s="119" t="s">
        <v>175</v>
      </c>
    </row>
    <row r="7" spans="2:84" ht="15" customHeight="1" x14ac:dyDescent="0.25">
      <c r="B7" s="31"/>
      <c r="C7" s="23"/>
      <c r="D7" s="23"/>
      <c r="E7" s="370"/>
      <c r="F7" s="370"/>
      <c r="G7" s="370"/>
      <c r="H7" s="371"/>
      <c r="K7" s="1" t="s">
        <v>84</v>
      </c>
      <c r="M7" s="4" t="str">
        <f>IF(ISBLANK('Enter your data'!$B6),"",('Enter your data'!$B6))</f>
        <v/>
      </c>
      <c r="T7" s="1" t="s">
        <v>84</v>
      </c>
      <c r="V7" s="4" t="str">
        <f>IF(ISBLANK('Enter your data'!$B6),"",('Enter your data'!$B6))</f>
        <v/>
      </c>
      <c r="AC7" s="1" t="s">
        <v>84</v>
      </c>
      <c r="AE7" s="4" t="str">
        <f>IF(ISBLANK('Enter your data'!$B6),"",('Enter your data'!$B6))</f>
        <v/>
      </c>
      <c r="AL7" s="1" t="s">
        <v>84</v>
      </c>
      <c r="AN7" s="4" t="str">
        <f>IF(ISBLANK('Enter your data'!$B6),"",('Enter your data'!$B6))</f>
        <v/>
      </c>
      <c r="AW7" s="1" t="s">
        <v>84</v>
      </c>
      <c r="AY7" s="4" t="str">
        <f>IF(ISBLANK('Enter your data'!$B6),"",('Enter your data'!$B6))</f>
        <v/>
      </c>
      <c r="BF7" s="1" t="s">
        <v>84</v>
      </c>
      <c r="BH7" s="4" t="str">
        <f>IF(ISBLANK('Enter your data'!$B6),"",('Enter your data'!$B6))</f>
        <v/>
      </c>
      <c r="BO7" s="1" t="s">
        <v>84</v>
      </c>
      <c r="BQ7" s="4" t="str">
        <f>IF(ISBLANK('Enter your data'!$B6),"",('Enter your data'!$B6))</f>
        <v/>
      </c>
      <c r="BR7"/>
      <c r="BY7" s="1" t="s">
        <v>84</v>
      </c>
      <c r="CA7" s="4" t="str">
        <f>IF(ISBLANK('Enter your data'!$B6),"",('Enter your data'!$B6))</f>
        <v/>
      </c>
    </row>
    <row r="8" spans="2:84" ht="15" customHeight="1" thickBot="1" x14ac:dyDescent="0.3">
      <c r="B8" s="33"/>
      <c r="C8" s="34"/>
      <c r="D8" s="34"/>
      <c r="E8" s="67"/>
      <c r="F8" s="34"/>
      <c r="G8" s="34"/>
      <c r="H8" s="147"/>
      <c r="T8" s="1"/>
      <c r="AG8" s="352" t="s">
        <v>78</v>
      </c>
      <c r="AH8" s="340" t="s">
        <v>79</v>
      </c>
      <c r="AI8" s="350" t="s">
        <v>80</v>
      </c>
    </row>
    <row r="9" spans="2:84" ht="15" customHeight="1" thickTop="1" x14ac:dyDescent="0.25">
      <c r="K9" s="361" t="s">
        <v>168</v>
      </c>
      <c r="L9" s="362"/>
      <c r="M9" s="362"/>
      <c r="N9" s="362"/>
      <c r="O9" s="362"/>
      <c r="P9" s="362"/>
      <c r="Q9" s="359" t="s">
        <v>85</v>
      </c>
      <c r="U9" s="1" t="s">
        <v>87</v>
      </c>
      <c r="X9" t="str">
        <f>C33</f>
        <v/>
      </c>
      <c r="AC9" s="47"/>
      <c r="AG9" s="367"/>
      <c r="AH9" s="341"/>
      <c r="AI9" s="358"/>
      <c r="BA9" s="338" t="s">
        <v>78</v>
      </c>
      <c r="BB9" s="340" t="s">
        <v>79</v>
      </c>
      <c r="BC9" s="342" t="s">
        <v>80</v>
      </c>
    </row>
    <row r="10" spans="2:84" ht="15" customHeight="1" x14ac:dyDescent="0.25">
      <c r="K10" s="364"/>
      <c r="L10" s="365"/>
      <c r="M10" s="365"/>
      <c r="N10" s="365"/>
      <c r="O10" s="365"/>
      <c r="P10" s="365"/>
      <c r="Q10" s="360"/>
      <c r="U10" s="1"/>
      <c r="AC10" s="180" t="s">
        <v>203</v>
      </c>
      <c r="AD10" s="181"/>
      <c r="AE10" s="181"/>
      <c r="AF10" s="181"/>
      <c r="AG10" s="189">
        <f>SUM(AG11:AG12)</f>
        <v>0</v>
      </c>
      <c r="AH10" s="189">
        <f t="shared" ref="AH10:AI10" si="0">SUM(AH11:AH12)</f>
        <v>0</v>
      </c>
      <c r="AI10" s="210">
        <f t="shared" si="0"/>
        <v>0</v>
      </c>
      <c r="AW10" s="47"/>
      <c r="BA10" s="339"/>
      <c r="BB10" s="341"/>
      <c r="BC10" s="343"/>
    </row>
    <row r="11" spans="2:84" ht="15" customHeight="1" thickBot="1" x14ac:dyDescent="0.35">
      <c r="K11" s="38"/>
      <c r="L11" s="39"/>
      <c r="M11" s="39"/>
      <c r="N11" s="39"/>
      <c r="O11" s="39"/>
      <c r="P11" s="39"/>
      <c r="Q11" s="41"/>
      <c r="AC11" s="182" t="s">
        <v>182</v>
      </c>
      <c r="AD11" s="184"/>
      <c r="AE11" s="184"/>
      <c r="AF11" s="184"/>
      <c r="AG11" s="191">
        <f>'Enter your data'!D115</f>
        <v>0</v>
      </c>
      <c r="AH11" s="191">
        <f>AG11+AG11*'Enter your data'!D117</f>
        <v>0</v>
      </c>
      <c r="AI11" s="211">
        <f>AH11+AH11*'Enter your data'!D118</f>
        <v>0</v>
      </c>
      <c r="AO11" s="352" t="s">
        <v>78</v>
      </c>
      <c r="AP11" s="340" t="s">
        <v>21</v>
      </c>
      <c r="AQ11" s="340" t="s">
        <v>79</v>
      </c>
      <c r="AR11" s="340" t="s">
        <v>21</v>
      </c>
      <c r="AS11" s="340" t="s">
        <v>80</v>
      </c>
      <c r="AT11" s="350" t="s">
        <v>21</v>
      </c>
      <c r="AW11" s="180" t="str">
        <f>AL14</f>
        <v>Sales, production</v>
      </c>
      <c r="AX11" s="181"/>
      <c r="AY11" s="181"/>
      <c r="AZ11" s="181"/>
      <c r="BA11" s="189">
        <f>AG10</f>
        <v>0</v>
      </c>
      <c r="BB11" s="189">
        <f>AH10</f>
        <v>0</v>
      </c>
      <c r="BC11" s="210">
        <f>AI10</f>
        <v>0</v>
      </c>
      <c r="BO11" s="128" t="s">
        <v>154</v>
      </c>
    </row>
    <row r="12" spans="2:84" ht="15" customHeight="1" thickTop="1" thickBot="1" x14ac:dyDescent="0.3">
      <c r="B12" s="28"/>
      <c r="C12" s="29"/>
      <c r="D12" s="29"/>
      <c r="E12" s="29"/>
      <c r="F12" s="29"/>
      <c r="G12" s="29"/>
      <c r="H12" s="30"/>
      <c r="K12" s="170" t="s">
        <v>162</v>
      </c>
      <c r="L12" s="171"/>
      <c r="M12" s="171"/>
      <c r="N12" s="171"/>
      <c r="O12" s="171"/>
      <c r="P12" s="171"/>
      <c r="Q12" s="167">
        <f>SUM(Q13:Q22)</f>
        <v>0</v>
      </c>
      <c r="AC12" s="182" t="s">
        <v>181</v>
      </c>
      <c r="AD12" s="184"/>
      <c r="AE12" s="184"/>
      <c r="AF12" s="184"/>
      <c r="AG12" s="191">
        <f>'Enter your data'!I115</f>
        <v>0</v>
      </c>
      <c r="AH12" s="191">
        <f>AG12+AG12*'Enter your data'!I117</f>
        <v>0</v>
      </c>
      <c r="AI12" s="211">
        <f>AH12+AH12*'Enter your data'!I118</f>
        <v>0</v>
      </c>
      <c r="AL12" s="47"/>
      <c r="AO12" s="353"/>
      <c r="AP12" s="341"/>
      <c r="AQ12" s="354"/>
      <c r="AR12" s="341"/>
      <c r="AS12" s="354"/>
      <c r="AT12" s="351"/>
      <c r="AW12" s="226" t="s">
        <v>90</v>
      </c>
      <c r="AX12" s="184"/>
      <c r="AY12" s="184"/>
      <c r="AZ12" s="184"/>
      <c r="BA12" s="216">
        <f>AO15</f>
        <v>0</v>
      </c>
      <c r="BB12" s="216">
        <f>AQ15</f>
        <v>0</v>
      </c>
      <c r="BC12" s="217">
        <f>AS15</f>
        <v>0</v>
      </c>
      <c r="BJ12" s="338" t="s">
        <v>78</v>
      </c>
      <c r="BK12" s="340" t="s">
        <v>79</v>
      </c>
      <c r="BL12" s="342" t="s">
        <v>80</v>
      </c>
    </row>
    <row r="13" spans="2:84" ht="15" customHeight="1" x14ac:dyDescent="0.25">
      <c r="B13" s="31"/>
      <c r="C13" s="23"/>
      <c r="D13" s="23"/>
      <c r="E13" s="23"/>
      <c r="F13" s="23"/>
      <c r="G13" s="23"/>
      <c r="H13" s="32"/>
      <c r="K13" s="172" t="str">
        <f>'Enter your data'!A17</f>
        <v>Business registration</v>
      </c>
      <c r="L13" s="171"/>
      <c r="M13" s="171"/>
      <c r="N13" s="171"/>
      <c r="O13" s="171"/>
      <c r="P13" s="171"/>
      <c r="Q13" s="168" t="str">
        <f>IF(ISBLANK('Enter your data'!B17),"",'Enter your data'!B17)</f>
        <v/>
      </c>
      <c r="X13" s="58" t="s">
        <v>78</v>
      </c>
      <c r="Y13" s="60" t="s">
        <v>79</v>
      </c>
      <c r="Z13" s="56" t="s">
        <v>80</v>
      </c>
      <c r="AC13" s="185" t="s">
        <v>242</v>
      </c>
      <c r="AD13" s="184"/>
      <c r="AE13" s="184"/>
      <c r="AF13" s="184"/>
      <c r="AG13" s="192">
        <f>AG14</f>
        <v>0</v>
      </c>
      <c r="AH13" s="192">
        <f>AH14</f>
        <v>0</v>
      </c>
      <c r="AI13" s="193">
        <f>AI14</f>
        <v>0</v>
      </c>
      <c r="AL13" s="230" t="s">
        <v>89</v>
      </c>
      <c r="AM13" s="231"/>
      <c r="AN13" s="231"/>
      <c r="AO13" s="233">
        <f>AG10</f>
        <v>0</v>
      </c>
      <c r="AP13" s="87">
        <v>1</v>
      </c>
      <c r="AQ13" s="233">
        <f>AH10</f>
        <v>0</v>
      </c>
      <c r="AR13" s="88">
        <v>1</v>
      </c>
      <c r="AS13" s="233">
        <f>AI10</f>
        <v>0</v>
      </c>
      <c r="AT13" s="89">
        <v>1</v>
      </c>
      <c r="AW13" s="226" t="s">
        <v>217</v>
      </c>
      <c r="AX13" s="184"/>
      <c r="AY13" s="184"/>
      <c r="AZ13" s="184"/>
      <c r="BA13" s="216">
        <f>BA12</f>
        <v>0</v>
      </c>
      <c r="BB13" s="216">
        <f t="shared" ref="BB13:BC13" si="1">BB12</f>
        <v>0</v>
      </c>
      <c r="BC13" s="217">
        <f t="shared" si="1"/>
        <v>0</v>
      </c>
      <c r="BF13" s="47"/>
      <c r="BJ13" s="339"/>
      <c r="BK13" s="341"/>
      <c r="BL13" s="343"/>
      <c r="BR13" s="338" t="s">
        <v>100</v>
      </c>
      <c r="BS13" s="340" t="s">
        <v>101</v>
      </c>
      <c r="BT13" s="340" t="s">
        <v>102</v>
      </c>
      <c r="BU13" s="340" t="s">
        <v>103</v>
      </c>
      <c r="BV13" s="342" t="s">
        <v>104</v>
      </c>
      <c r="BY13" s="338" t="s">
        <v>105</v>
      </c>
      <c r="BZ13" s="340" t="s">
        <v>106</v>
      </c>
      <c r="CA13" s="340" t="s">
        <v>107</v>
      </c>
      <c r="CB13" s="340" t="s">
        <v>108</v>
      </c>
      <c r="CC13" s="340" t="s">
        <v>109</v>
      </c>
      <c r="CD13" s="340" t="s">
        <v>110</v>
      </c>
      <c r="CE13" s="344" t="s">
        <v>111</v>
      </c>
      <c r="CF13" s="346" t="s">
        <v>3</v>
      </c>
    </row>
    <row r="14" spans="2:84" ht="15" customHeight="1" x14ac:dyDescent="0.25">
      <c r="B14" s="355" t="s">
        <v>88</v>
      </c>
      <c r="C14" s="356"/>
      <c r="D14" s="356"/>
      <c r="E14" s="356"/>
      <c r="F14" s="356"/>
      <c r="G14" s="356"/>
      <c r="H14" s="357"/>
      <c r="K14" s="172" t="str">
        <f>'Enter your data'!A18</f>
        <v>Software</v>
      </c>
      <c r="L14" s="171"/>
      <c r="M14" s="171"/>
      <c r="N14" s="171"/>
      <c r="O14" s="171"/>
      <c r="P14" s="171"/>
      <c r="Q14" s="168" t="str">
        <f>IF(ISBLANK('Enter your data'!B18),"",'Enter your data'!B18)</f>
        <v/>
      </c>
      <c r="T14" s="47"/>
      <c r="X14" s="59"/>
      <c r="Y14" s="61"/>
      <c r="Z14" s="57"/>
      <c r="AC14" s="182" t="s">
        <v>90</v>
      </c>
      <c r="AD14" s="184"/>
      <c r="AE14" s="184"/>
      <c r="AF14" s="184"/>
      <c r="AG14" s="191">
        <f>'Enter your data'!$D$123*'Business plan'!AG11</f>
        <v>0</v>
      </c>
      <c r="AH14" s="191">
        <f>'Enter your data'!$D$123*'Business plan'!AH11</f>
        <v>0</v>
      </c>
      <c r="AI14" s="211">
        <f>'Enter your data'!$D$123*'Business plan'!AI11</f>
        <v>0</v>
      </c>
      <c r="AL14" s="225" t="s">
        <v>227</v>
      </c>
      <c r="AM14" s="184"/>
      <c r="AN14" s="184"/>
      <c r="AO14" s="216">
        <f>AG10</f>
        <v>0</v>
      </c>
      <c r="AP14" s="90">
        <v>1</v>
      </c>
      <c r="AQ14" s="216">
        <f>AH10</f>
        <v>0</v>
      </c>
      <c r="AR14" s="91">
        <v>1</v>
      </c>
      <c r="AS14" s="216">
        <f>AI10</f>
        <v>0</v>
      </c>
      <c r="AT14" s="92">
        <v>1</v>
      </c>
      <c r="AW14" s="226" t="s">
        <v>218</v>
      </c>
      <c r="AX14" s="184"/>
      <c r="AY14" s="184"/>
      <c r="AZ14" s="184"/>
      <c r="BA14" s="192">
        <f>BA11-BA13</f>
        <v>0</v>
      </c>
      <c r="BB14" s="192">
        <f t="shared" ref="BB14:BC14" si="2">BB11-BB13</f>
        <v>0</v>
      </c>
      <c r="BC14" s="193">
        <f t="shared" si="2"/>
        <v>0</v>
      </c>
      <c r="BF14" s="267" t="s">
        <v>198</v>
      </c>
      <c r="BG14" s="181"/>
      <c r="BH14" s="181"/>
      <c r="BI14" s="181"/>
      <c r="BJ14" s="268">
        <f>Q12+Q23</f>
        <v>0</v>
      </c>
      <c r="BK14" s="189"/>
      <c r="BL14" s="190"/>
      <c r="BO14" s="47"/>
      <c r="BR14" s="339"/>
      <c r="BS14" s="341"/>
      <c r="BT14" s="341"/>
      <c r="BU14" s="341"/>
      <c r="BV14" s="343"/>
      <c r="BY14" s="339"/>
      <c r="BZ14" s="341"/>
      <c r="CA14" s="341"/>
      <c r="CB14" s="341"/>
      <c r="CC14" s="341"/>
      <c r="CD14" s="341"/>
      <c r="CE14" s="345"/>
      <c r="CF14" s="347"/>
    </row>
    <row r="15" spans="2:84" ht="15" customHeight="1" x14ac:dyDescent="0.25">
      <c r="B15" s="355"/>
      <c r="C15" s="356"/>
      <c r="D15" s="356"/>
      <c r="E15" s="356"/>
      <c r="F15" s="356"/>
      <c r="G15" s="356"/>
      <c r="H15" s="357"/>
      <c r="K15" s="172" t="str">
        <f>'Enter your data'!A19</f>
        <v>Training</v>
      </c>
      <c r="L15" s="171"/>
      <c r="M15" s="171"/>
      <c r="N15" s="171"/>
      <c r="O15" s="171"/>
      <c r="P15" s="171"/>
      <c r="Q15" s="168" t="str">
        <f>IF(ISBLANK('Enter your data'!B19),"",'Enter your data'!B19)</f>
        <v/>
      </c>
      <c r="T15" s="180" t="s">
        <v>148</v>
      </c>
      <c r="U15" s="181"/>
      <c r="V15" s="181"/>
      <c r="W15" s="181"/>
      <c r="X15" s="189">
        <f>'Enter your data'!B136</f>
        <v>0</v>
      </c>
      <c r="Y15" s="189">
        <f>'Enter your data'!C136</f>
        <v>0</v>
      </c>
      <c r="Z15" s="190">
        <f>'Enter your data'!D136</f>
        <v>0</v>
      </c>
      <c r="AC15" s="220"/>
      <c r="AD15" s="184"/>
      <c r="AE15" s="184"/>
      <c r="AF15" s="184"/>
      <c r="AG15" s="191"/>
      <c r="AH15" s="191"/>
      <c r="AI15" s="212"/>
      <c r="AL15" s="232" t="s">
        <v>90</v>
      </c>
      <c r="AM15" s="184"/>
      <c r="AN15" s="184"/>
      <c r="AO15" s="216">
        <f>AG14</f>
        <v>0</v>
      </c>
      <c r="AP15" s="93" t="e">
        <f>AO15/$AO$14</f>
        <v>#DIV/0!</v>
      </c>
      <c r="AQ15" s="216">
        <f>AH14</f>
        <v>0</v>
      </c>
      <c r="AR15" s="93" t="e">
        <f>AQ15/$AQ$14</f>
        <v>#DIV/0!</v>
      </c>
      <c r="AS15" s="216">
        <f>AI14</f>
        <v>0</v>
      </c>
      <c r="AT15" s="94" t="e">
        <f>AS15/$AS$14</f>
        <v>#DIV/0!</v>
      </c>
      <c r="AW15" s="221" t="s">
        <v>219</v>
      </c>
      <c r="AX15" s="222"/>
      <c r="AY15" s="222"/>
      <c r="AZ15" s="222"/>
      <c r="BA15" s="247">
        <f>IF(ISERROR(BA14/BA11),0,BA14/BA11)</f>
        <v>0</v>
      </c>
      <c r="BB15" s="247">
        <f t="shared" ref="BB15:BC15" si="3">IF(ISERROR(BB14/BB11),0,BB14/BB11)</f>
        <v>0</v>
      </c>
      <c r="BC15" s="248">
        <f t="shared" si="3"/>
        <v>0</v>
      </c>
      <c r="BF15" s="226" t="s">
        <v>183</v>
      </c>
      <c r="BG15" s="184"/>
      <c r="BH15" s="184"/>
      <c r="BI15" s="184"/>
      <c r="BJ15" s="216" t="str">
        <f>BR25</f>
        <v/>
      </c>
      <c r="BK15" s="216"/>
      <c r="BL15" s="217"/>
      <c r="BO15" s="272" t="str">
        <f>BF19</f>
        <v>Capital deposit</v>
      </c>
      <c r="BP15" s="181"/>
      <c r="BQ15" s="181"/>
      <c r="BR15" s="268">
        <f>BJ19</f>
        <v>0</v>
      </c>
      <c r="BS15" s="268"/>
      <c r="BT15" s="268"/>
      <c r="BU15" s="268"/>
      <c r="BV15" s="274"/>
      <c r="BY15" s="278"/>
      <c r="BZ15" s="268"/>
      <c r="CA15" s="268"/>
      <c r="CB15" s="268"/>
      <c r="CC15" s="268"/>
      <c r="CD15" s="268"/>
      <c r="CE15" s="279"/>
      <c r="CF15" s="280">
        <f t="shared" ref="CF15:CF18" si="4">SUM(BR15:CE15)</f>
        <v>0</v>
      </c>
    </row>
    <row r="16" spans="2:84" ht="15" customHeight="1" x14ac:dyDescent="0.25">
      <c r="B16" s="355"/>
      <c r="C16" s="356"/>
      <c r="D16" s="356"/>
      <c r="E16" s="356"/>
      <c r="F16" s="356"/>
      <c r="G16" s="356"/>
      <c r="H16" s="357"/>
      <c r="K16" s="172" t="str">
        <f>'Enter your data'!A20</f>
        <v>Patent, trademark and design rights</v>
      </c>
      <c r="L16" s="171"/>
      <c r="M16" s="171"/>
      <c r="N16" s="171"/>
      <c r="O16" s="171"/>
      <c r="P16" s="171"/>
      <c r="Q16" s="168" t="str">
        <f>IF(ISBLANK('Enter your data'!B20),"",'Enter your data'!B20)</f>
        <v/>
      </c>
      <c r="T16" s="182"/>
      <c r="U16" s="183" t="s">
        <v>118</v>
      </c>
      <c r="V16" s="184"/>
      <c r="W16" s="184"/>
      <c r="X16" s="191"/>
      <c r="Y16" s="187" t="str">
        <f>IF(ISERROR((Y15-X15)/X15),"",(Y15-X15)/X15)</f>
        <v/>
      </c>
      <c r="Z16" s="188" t="str">
        <f>IF(ISERROR((Z15-Y15)/Y15),"",(Z15-Y15)/Y15)</f>
        <v/>
      </c>
      <c r="AC16" s="221" t="s">
        <v>204</v>
      </c>
      <c r="AD16" s="222"/>
      <c r="AE16" s="222"/>
      <c r="AF16" s="222"/>
      <c r="AG16" s="213">
        <f>AG10-AG13</f>
        <v>0</v>
      </c>
      <c r="AH16" s="213">
        <f>AH10-AH13</f>
        <v>0</v>
      </c>
      <c r="AI16" s="214">
        <f>AI10-AI13</f>
        <v>0</v>
      </c>
      <c r="AL16" s="221" t="s">
        <v>214</v>
      </c>
      <c r="AM16" s="222"/>
      <c r="AN16" s="222"/>
      <c r="AO16" s="213">
        <f>AO14-AO15</f>
        <v>0</v>
      </c>
      <c r="AP16" s="95" t="e">
        <f t="shared" ref="AP16:AP23" si="5">AO16/$AO$14</f>
        <v>#DIV/0!</v>
      </c>
      <c r="AQ16" s="213">
        <f t="shared" ref="AQ16:AS16" si="6">AQ14-AQ15</f>
        <v>0</v>
      </c>
      <c r="AR16" s="96" t="e">
        <f t="shared" ref="AR16:AR23" si="7">AQ16/$AQ$14</f>
        <v>#DIV/0!</v>
      </c>
      <c r="AS16" s="213">
        <f t="shared" si="6"/>
        <v>0</v>
      </c>
      <c r="AT16" s="98" t="e">
        <f t="shared" ref="AT16:AT23" si="8">AS16/$AS$14</f>
        <v>#DIV/0!</v>
      </c>
      <c r="AW16" s="226" t="s">
        <v>228</v>
      </c>
      <c r="AX16" s="184"/>
      <c r="AY16" s="184"/>
      <c r="AZ16" s="184"/>
      <c r="BA16" s="216">
        <f>SUM(AO17,AO20,AO18,AO22,AO21)</f>
        <v>0</v>
      </c>
      <c r="BB16" s="216">
        <f>SUM(AQ17,AQ20,AQ18,AQ22,AQ21)</f>
        <v>0</v>
      </c>
      <c r="BC16" s="249">
        <f>SUM(AS17,AS20,AS18,AS22,AS21)</f>
        <v>0</v>
      </c>
      <c r="BF16" s="226" t="s">
        <v>201</v>
      </c>
      <c r="BG16" s="184"/>
      <c r="BH16" s="184"/>
      <c r="BI16" s="184"/>
      <c r="BJ16" s="216">
        <f>BA39</f>
        <v>0</v>
      </c>
      <c r="BK16" s="216">
        <f>BB39-BA39</f>
        <v>0</v>
      </c>
      <c r="BL16" s="217">
        <f>+BC39-BB39</f>
        <v>0</v>
      </c>
      <c r="BO16" s="226" t="s">
        <v>193</v>
      </c>
      <c r="BP16" s="184"/>
      <c r="BQ16" s="184"/>
      <c r="BR16" s="216">
        <f>BJ20</f>
        <v>0</v>
      </c>
      <c r="BS16" s="216"/>
      <c r="BT16" s="216"/>
      <c r="BU16" s="216"/>
      <c r="BV16" s="217"/>
      <c r="BY16" s="281"/>
      <c r="BZ16" s="216"/>
      <c r="CA16" s="216"/>
      <c r="CB16" s="216"/>
      <c r="CC16" s="216"/>
      <c r="CD16" s="216"/>
      <c r="CE16" s="240"/>
      <c r="CF16" s="282">
        <f t="shared" si="4"/>
        <v>0</v>
      </c>
    </row>
    <row r="17" spans="2:84" ht="15" customHeight="1" x14ac:dyDescent="0.25">
      <c r="B17" s="355"/>
      <c r="C17" s="356"/>
      <c r="D17" s="356"/>
      <c r="E17" s="356"/>
      <c r="F17" s="356"/>
      <c r="G17" s="356"/>
      <c r="H17" s="357"/>
      <c r="K17" s="172" t="str">
        <f>'Enter your data'!A21</f>
        <v>Franchise fees, entry fees</v>
      </c>
      <c r="L17" s="171"/>
      <c r="M17" s="171"/>
      <c r="N17" s="171"/>
      <c r="O17" s="171"/>
      <c r="P17" s="171"/>
      <c r="Q17" s="168" t="str">
        <f>IF(ISBLANK('Enter your data'!B21),"",'Enter your data'!B21)</f>
        <v/>
      </c>
      <c r="T17" s="185" t="s">
        <v>149</v>
      </c>
      <c r="U17" s="184"/>
      <c r="V17" s="184"/>
      <c r="W17" s="184"/>
      <c r="X17" s="192">
        <f>'Enter your data'!B137</f>
        <v>0</v>
      </c>
      <c r="Y17" s="192">
        <f>'Enter your data'!C137</f>
        <v>0</v>
      </c>
      <c r="Z17" s="193">
        <f>'Enter your data'!D137</f>
        <v>0</v>
      </c>
      <c r="AC17" s="185" t="s">
        <v>205</v>
      </c>
      <c r="AD17" s="184"/>
      <c r="AE17" s="184"/>
      <c r="AF17" s="184"/>
      <c r="AG17" s="192">
        <f>SUM(AG18:AG33)</f>
        <v>0</v>
      </c>
      <c r="AH17" s="192">
        <f>SUM(AH18:AH33)</f>
        <v>0</v>
      </c>
      <c r="AI17" s="215">
        <f>SUM(AI18:AI33)</f>
        <v>0</v>
      </c>
      <c r="AL17" s="232" t="s">
        <v>178</v>
      </c>
      <c r="AM17" s="184"/>
      <c r="AN17" s="184"/>
      <c r="AO17" s="216">
        <f>AG17</f>
        <v>0</v>
      </c>
      <c r="AP17" s="93" t="e">
        <f t="shared" si="5"/>
        <v>#DIV/0!</v>
      </c>
      <c r="AQ17" s="216">
        <f>AH17</f>
        <v>0</v>
      </c>
      <c r="AR17" s="97" t="e">
        <f t="shared" si="7"/>
        <v>#DIV/0!</v>
      </c>
      <c r="AS17" s="216">
        <f>AI17</f>
        <v>0</v>
      </c>
      <c r="AT17" s="94" t="e">
        <f t="shared" si="8"/>
        <v>#DIV/0!</v>
      </c>
      <c r="AW17" s="221" t="s">
        <v>220</v>
      </c>
      <c r="AX17" s="222"/>
      <c r="AY17" s="222"/>
      <c r="AZ17" s="222"/>
      <c r="BA17" s="213">
        <f>BA12+BA16</f>
        <v>0</v>
      </c>
      <c r="BB17" s="213">
        <f t="shared" ref="BB17:BC17" si="9">BB12+BB16</f>
        <v>0</v>
      </c>
      <c r="BC17" s="214">
        <f t="shared" si="9"/>
        <v>0</v>
      </c>
      <c r="BF17" s="226" t="s">
        <v>191</v>
      </c>
      <c r="BG17" s="184"/>
      <c r="BH17" s="184"/>
      <c r="BI17" s="184"/>
      <c r="BJ17" s="216">
        <f>AO42</f>
        <v>0</v>
      </c>
      <c r="BK17" s="216">
        <f>AQ42</f>
        <v>0</v>
      </c>
      <c r="BL17" s="217">
        <f>AS42</f>
        <v>0</v>
      </c>
      <c r="BO17" s="226" t="s">
        <v>192</v>
      </c>
      <c r="BP17" s="184"/>
      <c r="BQ17" s="184"/>
      <c r="BR17" s="216">
        <f>BJ21</f>
        <v>0</v>
      </c>
      <c r="BS17" s="216"/>
      <c r="BT17" s="216"/>
      <c r="BU17" s="216"/>
      <c r="BV17" s="217"/>
      <c r="BY17" s="281"/>
      <c r="BZ17" s="216"/>
      <c r="CA17" s="216"/>
      <c r="CB17" s="216"/>
      <c r="CC17" s="216"/>
      <c r="CD17" s="216"/>
      <c r="CE17" s="240"/>
      <c r="CF17" s="282">
        <f t="shared" si="4"/>
        <v>0</v>
      </c>
    </row>
    <row r="18" spans="2:84" ht="15" customHeight="1" x14ac:dyDescent="0.25">
      <c r="B18" s="355"/>
      <c r="C18" s="356"/>
      <c r="D18" s="356"/>
      <c r="E18" s="356"/>
      <c r="F18" s="356"/>
      <c r="G18" s="356"/>
      <c r="H18" s="357"/>
      <c r="K18" s="172" t="str">
        <f>'Enter your data'!A22</f>
        <v>Acquisition of business goodwill</v>
      </c>
      <c r="L18" s="171"/>
      <c r="M18" s="171"/>
      <c r="N18" s="171"/>
      <c r="O18" s="171"/>
      <c r="P18" s="171"/>
      <c r="Q18" s="168" t="str">
        <f>IF(ISBLANK('Enter your data'!B22),"",'Enter your data'!B22)</f>
        <v/>
      </c>
      <c r="T18" s="185"/>
      <c r="U18" s="184"/>
      <c r="V18" s="184"/>
      <c r="W18" s="184"/>
      <c r="X18" s="192"/>
      <c r="Y18" s="192"/>
      <c r="Z18" s="193"/>
      <c r="AC18" s="172" t="str">
        <f>'Enter your data'!A77</f>
        <v>Insurance</v>
      </c>
      <c r="AD18" s="184"/>
      <c r="AE18" s="184"/>
      <c r="AF18" s="184"/>
      <c r="AG18" s="191">
        <f>IF(ISBLANK('Enter your data'!B77),0,'Enter your data'!B77)</f>
        <v>0</v>
      </c>
      <c r="AH18" s="191">
        <f>IF(ISBLANK('Enter your data'!C77),0,'Enter your data'!C77)</f>
        <v>0</v>
      </c>
      <c r="AI18" s="211">
        <f>IF(ISBLANK('Enter your data'!D77),0,'Enter your data'!D77)</f>
        <v>0</v>
      </c>
      <c r="AL18" s="225" t="s">
        <v>119</v>
      </c>
      <c r="AM18" s="223"/>
      <c r="AN18" s="223"/>
      <c r="AO18" s="216">
        <f>SUM(AG34:AG37)</f>
        <v>0</v>
      </c>
      <c r="AP18" s="93" t="e">
        <f>AO18/$AO$14</f>
        <v>#DIV/0!</v>
      </c>
      <c r="AQ18" s="216">
        <f>SUM(AH34:AH37)</f>
        <v>0</v>
      </c>
      <c r="AR18" s="97" t="e">
        <f>AQ18/$AQ$14</f>
        <v>#DIV/0!</v>
      </c>
      <c r="AS18" s="216">
        <f>SUM(AI34:AI37)</f>
        <v>0</v>
      </c>
      <c r="AT18" s="94" t="e">
        <f>AS18/$AS$14</f>
        <v>#DIV/0!</v>
      </c>
      <c r="AW18" s="226" t="str">
        <f>AL23</f>
        <v xml:space="preserve">  Net profit or loss</v>
      </c>
      <c r="AX18" s="184"/>
      <c r="AY18" s="184"/>
      <c r="AZ18" s="184"/>
      <c r="BA18" s="216">
        <f>AG43</f>
        <v>0</v>
      </c>
      <c r="BB18" s="216">
        <f>AH43</f>
        <v>0</v>
      </c>
      <c r="BC18" s="249">
        <f>AI43</f>
        <v>0</v>
      </c>
      <c r="BF18" s="221" t="s">
        <v>237</v>
      </c>
      <c r="BG18" s="222"/>
      <c r="BH18" s="222"/>
      <c r="BI18" s="222"/>
      <c r="BJ18" s="269">
        <f>SUM(BJ14:BJ17)</f>
        <v>0</v>
      </c>
      <c r="BK18" s="270">
        <f>SUM(BK14:BK17)</f>
        <v>0</v>
      </c>
      <c r="BL18" s="271">
        <f>SUM(BL14:BL17)</f>
        <v>0</v>
      </c>
      <c r="BO18" s="226" t="s">
        <v>68</v>
      </c>
      <c r="BP18" s="184"/>
      <c r="BQ18" s="184"/>
      <c r="BR18" s="216" t="str">
        <f>BJ22</f>
        <v/>
      </c>
      <c r="BS18" s="216"/>
      <c r="BT18" s="216"/>
      <c r="BU18" s="216"/>
      <c r="BV18" s="217"/>
      <c r="BY18" s="281"/>
      <c r="BZ18" s="216"/>
      <c r="CA18" s="216"/>
      <c r="CB18" s="216"/>
      <c r="CC18" s="216"/>
      <c r="CD18" s="216"/>
      <c r="CE18" s="240"/>
      <c r="CF18" s="282">
        <f t="shared" si="4"/>
        <v>0</v>
      </c>
    </row>
    <row r="19" spans="2:84" ht="15" customHeight="1" x14ac:dyDescent="0.25">
      <c r="B19" s="355"/>
      <c r="C19" s="356"/>
      <c r="D19" s="356"/>
      <c r="E19" s="356"/>
      <c r="F19" s="356"/>
      <c r="G19" s="356"/>
      <c r="H19" s="357"/>
      <c r="K19" s="172" t="str">
        <f>'Enter your data'!A23</f>
        <v>Leasehold rights</v>
      </c>
      <c r="L19" s="171"/>
      <c r="M19" s="171"/>
      <c r="N19" s="171"/>
      <c r="O19" s="171"/>
      <c r="P19" s="171"/>
      <c r="Q19" s="168" t="str">
        <f>IF(ISBLANK('Enter your data'!B23),"",'Enter your data'!B23)</f>
        <v/>
      </c>
      <c r="T19" s="180" t="s">
        <v>150</v>
      </c>
      <c r="U19" s="181"/>
      <c r="V19" s="181"/>
      <c r="W19" s="181"/>
      <c r="X19" s="189">
        <f>'Enter your data'!B133</f>
        <v>0</v>
      </c>
      <c r="Y19" s="189">
        <f>'Enter your data'!C133</f>
        <v>0</v>
      </c>
      <c r="Z19" s="190">
        <f>'Enter your data'!D133</f>
        <v>0</v>
      </c>
      <c r="AC19" s="172" t="str">
        <f>'Enter your data'!A78</f>
        <v>Postage, telephone, internet</v>
      </c>
      <c r="AD19" s="184"/>
      <c r="AE19" s="184"/>
      <c r="AF19" s="184"/>
      <c r="AG19" s="191">
        <f>IF(ISBLANK('Enter your data'!B78),0,'Enter your data'!B78)</f>
        <v>0</v>
      </c>
      <c r="AH19" s="191">
        <f>IF(ISBLANK('Enter your data'!C78),0,'Enter your data'!C78)</f>
        <v>0</v>
      </c>
      <c r="AI19" s="211">
        <f>IF(ISBLANK('Enter your data'!D78),0,'Enter your data'!D78)</f>
        <v>0</v>
      </c>
      <c r="AL19" s="221" t="s">
        <v>222</v>
      </c>
      <c r="AM19" s="222"/>
      <c r="AN19" s="222"/>
      <c r="AO19" s="213">
        <f>AO16-AO17-AO18</f>
        <v>0</v>
      </c>
      <c r="AP19" s="95" t="e">
        <f>AO19/$AO$14</f>
        <v>#DIV/0!</v>
      </c>
      <c r="AQ19" s="213">
        <f>AQ16-AQ17-AQ18</f>
        <v>0</v>
      </c>
      <c r="AR19" s="96" t="e">
        <f>AQ19/$AQ$14</f>
        <v>#DIV/0!</v>
      </c>
      <c r="AS19" s="213">
        <f>AS16-AS17-AS18</f>
        <v>0</v>
      </c>
      <c r="AT19" s="98" t="e">
        <f>AS19/$AS$14</f>
        <v>#DIV/0!</v>
      </c>
      <c r="AW19" s="221" t="s">
        <v>229</v>
      </c>
      <c r="AX19" s="222"/>
      <c r="AY19" s="222"/>
      <c r="AZ19" s="222"/>
      <c r="BA19" s="213">
        <f>IF(ISERROR(BA16/BA15),0,BA16/BA15)</f>
        <v>0</v>
      </c>
      <c r="BB19" s="213">
        <f t="shared" ref="BB19:BC19" si="10">IF(ISERROR(BB16/BB15),0,BB16/BB15)</f>
        <v>0</v>
      </c>
      <c r="BC19" s="214">
        <f t="shared" si="10"/>
        <v>0</v>
      </c>
      <c r="BF19" s="226" t="str">
        <f>K37</f>
        <v>Capital deposit</v>
      </c>
      <c r="BG19" s="184"/>
      <c r="BH19" s="184"/>
      <c r="BI19" s="184"/>
      <c r="BJ19" s="216">
        <f>Q37</f>
        <v>0</v>
      </c>
      <c r="BK19" s="216"/>
      <c r="BL19" s="249"/>
      <c r="BO19" s="272" t="s">
        <v>182</v>
      </c>
      <c r="BP19" s="231"/>
      <c r="BQ19" s="231"/>
      <c r="BR19" s="233">
        <f>'Enter your data'!D103</f>
        <v>0</v>
      </c>
      <c r="BS19" s="233">
        <f>'Enter your data'!D104</f>
        <v>0</v>
      </c>
      <c r="BT19" s="233">
        <f>'Enter your data'!D105</f>
        <v>0</v>
      </c>
      <c r="BU19" s="233">
        <f>'Enter your data'!D106</f>
        <v>0</v>
      </c>
      <c r="BV19" s="275">
        <f>'Enter your data'!D107</f>
        <v>0</v>
      </c>
      <c r="BY19" s="283">
        <f>'Enter your data'!D108</f>
        <v>0</v>
      </c>
      <c r="BZ19" s="233">
        <f>'Enter your data'!D109</f>
        <v>0</v>
      </c>
      <c r="CA19" s="233">
        <f>'Enter your data'!D110</f>
        <v>0</v>
      </c>
      <c r="CB19" s="233">
        <f>'Enter your data'!D111</f>
        <v>0</v>
      </c>
      <c r="CC19" s="233">
        <f>'Enter your data'!D112</f>
        <v>0</v>
      </c>
      <c r="CD19" s="233">
        <f>'Enter your data'!D113</f>
        <v>0</v>
      </c>
      <c r="CE19" s="284">
        <f>'Enter your data'!D114</f>
        <v>0</v>
      </c>
      <c r="CF19" s="285">
        <f>SUM(BR19:CE19)</f>
        <v>0</v>
      </c>
    </row>
    <row r="20" spans="2:84" ht="15" customHeight="1" x14ac:dyDescent="0.25">
      <c r="B20" s="355"/>
      <c r="C20" s="356"/>
      <c r="D20" s="356"/>
      <c r="E20" s="356"/>
      <c r="F20" s="356"/>
      <c r="G20" s="356"/>
      <c r="H20" s="357"/>
      <c r="K20" s="172" t="str">
        <f>'Enter your data'!A24</f>
        <v>Lease deposit and advance rent</v>
      </c>
      <c r="L20" s="171"/>
      <c r="M20" s="171"/>
      <c r="N20" s="171"/>
      <c r="O20" s="171"/>
      <c r="P20" s="171"/>
      <c r="Q20" s="168" t="str">
        <f>IF(ISBLANK('Enter your data'!B24),"",'Enter your data'!B24)</f>
        <v/>
      </c>
      <c r="T20" s="182"/>
      <c r="U20" s="183" t="s">
        <v>118</v>
      </c>
      <c r="V20" s="184"/>
      <c r="W20" s="184"/>
      <c r="X20" s="191"/>
      <c r="Y20" s="187" t="str">
        <f>IF(ISERROR((Y19-X19)/X19),"",(Y19-X19)/X19)</f>
        <v/>
      </c>
      <c r="Z20" s="188" t="str">
        <f>IF(ISERROR((Z19-Y19)/Y19),"",(Z19-Y19)/Y19)</f>
        <v/>
      </c>
      <c r="AC20" s="172" t="str">
        <f>'Enter your data'!A79</f>
        <v>Subscriptions</v>
      </c>
      <c r="AD20" s="184"/>
      <c r="AE20" s="184"/>
      <c r="AF20" s="184"/>
      <c r="AG20" s="191">
        <f>IF(ISBLANK('Enter your data'!B79),0,'Enter your data'!B79)</f>
        <v>0</v>
      </c>
      <c r="AH20" s="191">
        <f>IF(ISBLANK('Enter your data'!C79),0,'Enter your data'!C79)</f>
        <v>0</v>
      </c>
      <c r="AI20" s="211">
        <f>IF(ISBLANK('Enter your data'!D79),0,'Enter your data'!D79)</f>
        <v>0</v>
      </c>
      <c r="AL20" s="225" t="s">
        <v>202</v>
      </c>
      <c r="AM20" s="223"/>
      <c r="AN20" s="223"/>
      <c r="AO20" s="216">
        <f>AG39</f>
        <v>0</v>
      </c>
      <c r="AP20" s="93" t="e">
        <f>AO20/$AO$14</f>
        <v>#DIV/0!</v>
      </c>
      <c r="AQ20" s="216">
        <f>AH39</f>
        <v>0</v>
      </c>
      <c r="AR20" s="97" t="e">
        <f>AQ20/$AQ$14</f>
        <v>#DIV/0!</v>
      </c>
      <c r="AS20" s="216">
        <f>AI39</f>
        <v>0</v>
      </c>
      <c r="AT20" s="94" t="e">
        <f>AS20/$AS$14</f>
        <v>#DIV/0!</v>
      </c>
      <c r="AW20" s="226" t="s">
        <v>230</v>
      </c>
      <c r="AX20" s="184"/>
      <c r="AY20" s="184"/>
      <c r="AZ20" s="184"/>
      <c r="BA20" s="216">
        <f>BA11-BA19</f>
        <v>0</v>
      </c>
      <c r="BB20" s="216">
        <f t="shared" ref="BB20:BC20" si="11">BB11-BB19</f>
        <v>0</v>
      </c>
      <c r="BC20" s="217">
        <f t="shared" si="11"/>
        <v>0</v>
      </c>
      <c r="BF20" s="226" t="s">
        <v>193</v>
      </c>
      <c r="BG20" s="184"/>
      <c r="BH20" s="184"/>
      <c r="BI20" s="184"/>
      <c r="BJ20" s="216">
        <f>Q40</f>
        <v>0</v>
      </c>
      <c r="BK20" s="216"/>
      <c r="BL20" s="249"/>
      <c r="BO20" s="226" t="s">
        <v>181</v>
      </c>
      <c r="BP20" s="184"/>
      <c r="BQ20" s="184"/>
      <c r="BR20" s="216">
        <f>'Enter your data'!I103</f>
        <v>0</v>
      </c>
      <c r="BS20" s="216">
        <f>'Enter your data'!I104</f>
        <v>0</v>
      </c>
      <c r="BT20" s="216">
        <f>'Enter your data'!I105</f>
        <v>0</v>
      </c>
      <c r="BU20" s="216">
        <f>'Enter your data'!I106</f>
        <v>0</v>
      </c>
      <c r="BV20" s="249">
        <f>'Enter your data'!I107</f>
        <v>0</v>
      </c>
      <c r="BY20" s="281">
        <f>'Enter your data'!I108</f>
        <v>0</v>
      </c>
      <c r="BZ20" s="216">
        <f>'Enter your data'!I109</f>
        <v>0</v>
      </c>
      <c r="CA20" s="216">
        <f>'Enter your data'!I110</f>
        <v>0</v>
      </c>
      <c r="CB20" s="216">
        <f>'Enter your data'!I111</f>
        <v>0</v>
      </c>
      <c r="CC20" s="216">
        <f>'Enter your data'!I112</f>
        <v>0</v>
      </c>
      <c r="CD20" s="216">
        <f>'Enter your data'!I113</f>
        <v>0</v>
      </c>
      <c r="CE20" s="240">
        <f>'Enter your data'!I114</f>
        <v>0</v>
      </c>
      <c r="CF20" s="282">
        <f t="shared" ref="CF20:CF24" si="12">SUM(BR20:CE20)</f>
        <v>0</v>
      </c>
    </row>
    <row r="21" spans="2:84" ht="15" customHeight="1" x14ac:dyDescent="0.25">
      <c r="B21" s="36"/>
      <c r="C21" s="26"/>
      <c r="D21" s="26"/>
      <c r="E21" s="26"/>
      <c r="F21" s="26"/>
      <c r="G21" s="26"/>
      <c r="H21" s="37"/>
      <c r="K21" s="172" t="str">
        <f>'Enter your data'!A25</f>
        <v>Application fee</v>
      </c>
      <c r="L21" s="171"/>
      <c r="M21" s="171"/>
      <c r="N21" s="171"/>
      <c r="O21" s="171"/>
      <c r="P21" s="171"/>
      <c r="Q21" s="168" t="str">
        <f>IF(ISBLANK('Enter your data'!B25),"",'Enter your data'!B25)</f>
        <v/>
      </c>
      <c r="T21" s="185" t="s">
        <v>121</v>
      </c>
      <c r="U21" s="184"/>
      <c r="V21" s="184"/>
      <c r="W21" s="184"/>
      <c r="X21" s="192">
        <f>'Enter your data'!B134</f>
        <v>0</v>
      </c>
      <c r="Y21" s="192">
        <f>'Enter your data'!C134</f>
        <v>0</v>
      </c>
      <c r="Z21" s="193">
        <f>'Enter your data'!D134</f>
        <v>0</v>
      </c>
      <c r="AC21" s="172" t="str">
        <f>'Enter your data'!A80</f>
        <v>Motor vehicule expenses</v>
      </c>
      <c r="AD21" s="184"/>
      <c r="AE21" s="184"/>
      <c r="AF21" s="184"/>
      <c r="AG21" s="191">
        <f>IF(ISBLANK('Enter your data'!B80),0,'Enter your data'!B80)</f>
        <v>0</v>
      </c>
      <c r="AH21" s="191">
        <f>IF(ISBLANK('Enter your data'!C80),0,'Enter your data'!C80)</f>
        <v>0</v>
      </c>
      <c r="AI21" s="211">
        <f>IF(ISBLANK('Enter your data'!D80),0,'Enter your data'!D80)</f>
        <v>0</v>
      </c>
      <c r="AL21" s="225" t="str">
        <f>AC40</f>
        <v xml:space="preserve"> Bank charges, interest on borrowings</v>
      </c>
      <c r="AM21" s="223"/>
      <c r="AN21" s="223"/>
      <c r="AO21" s="216">
        <f>AG40</f>
        <v>0</v>
      </c>
      <c r="AP21" s="93" t="e">
        <f>AO21/$AO$14</f>
        <v>#DIV/0!</v>
      </c>
      <c r="AQ21" s="216">
        <f>AH40</f>
        <v>0</v>
      </c>
      <c r="AR21" s="97" t="e">
        <f>AQ21/$AQ$14</f>
        <v>#DIV/0!</v>
      </c>
      <c r="AS21" s="216">
        <f>AI40</f>
        <v>0</v>
      </c>
      <c r="AT21" s="94" t="e">
        <f>AS21/$AS$14</f>
        <v>#DIV/0!</v>
      </c>
      <c r="AW21" s="246" t="s">
        <v>243</v>
      </c>
      <c r="AX21" s="229"/>
      <c r="AY21" s="229"/>
      <c r="AZ21" s="229"/>
      <c r="BA21" s="250">
        <f>BA19/250</f>
        <v>0</v>
      </c>
      <c r="BB21" s="250">
        <f t="shared" ref="BB21:BC21" si="13">BB19/250</f>
        <v>0</v>
      </c>
      <c r="BC21" s="251">
        <f t="shared" si="13"/>
        <v>0</v>
      </c>
      <c r="BF21" s="226" t="s">
        <v>192</v>
      </c>
      <c r="BG21" s="184"/>
      <c r="BH21" s="184"/>
      <c r="BI21" s="184"/>
      <c r="BJ21" s="216">
        <f>Q44+Q45</f>
        <v>0</v>
      </c>
      <c r="BK21" s="216"/>
      <c r="BL21" s="249"/>
      <c r="BO21" s="221" t="s">
        <v>187</v>
      </c>
      <c r="BP21" s="222"/>
      <c r="BQ21" s="222"/>
      <c r="BR21" s="213">
        <f>SUM(BR19:BR20)</f>
        <v>0</v>
      </c>
      <c r="BS21" s="213">
        <f t="shared" ref="BS21:BV21" si="14">SUM(BS19:BS20)</f>
        <v>0</v>
      </c>
      <c r="BT21" s="213">
        <f t="shared" si="14"/>
        <v>0</v>
      </c>
      <c r="BU21" s="213">
        <f t="shared" si="14"/>
        <v>0</v>
      </c>
      <c r="BV21" s="214">
        <f t="shared" si="14"/>
        <v>0</v>
      </c>
      <c r="BY21" s="286">
        <f t="shared" ref="BY21:CE21" si="15">SUM(BY19:BY20)</f>
        <v>0</v>
      </c>
      <c r="BZ21" s="213">
        <f t="shared" si="15"/>
        <v>0</v>
      </c>
      <c r="CA21" s="213">
        <f t="shared" si="15"/>
        <v>0</v>
      </c>
      <c r="CB21" s="213">
        <f t="shared" si="15"/>
        <v>0</v>
      </c>
      <c r="CC21" s="213">
        <f t="shared" si="15"/>
        <v>0</v>
      </c>
      <c r="CD21" s="213">
        <f t="shared" si="15"/>
        <v>0</v>
      </c>
      <c r="CE21" s="237">
        <f t="shared" si="15"/>
        <v>0</v>
      </c>
      <c r="CF21" s="287">
        <f t="shared" si="12"/>
        <v>0</v>
      </c>
    </row>
    <row r="22" spans="2:84" ht="15" customHeight="1" x14ac:dyDescent="0.25">
      <c r="B22" s="31"/>
      <c r="C22" s="23"/>
      <c r="D22" s="23"/>
      <c r="E22" s="23"/>
      <c r="F22" s="23"/>
      <c r="G22" s="23"/>
      <c r="H22" s="32"/>
      <c r="K22" s="172" t="str">
        <f>'Enter your data'!A26</f>
        <v>Solicitor and accountant fees</v>
      </c>
      <c r="L22" s="171"/>
      <c r="M22" s="171"/>
      <c r="N22" s="171"/>
      <c r="O22" s="171"/>
      <c r="P22" s="171"/>
      <c r="Q22" s="168" t="str">
        <f>IF(ISBLANK('Enter your data'!B26),"",'Enter your data'!B26)</f>
        <v/>
      </c>
      <c r="T22" s="186"/>
      <c r="U22" s="178"/>
      <c r="V22" s="178"/>
      <c r="W22" s="178"/>
      <c r="X22" s="194"/>
      <c r="Y22" s="194"/>
      <c r="Z22" s="195"/>
      <c r="AC22" s="172" t="str">
        <f>'Enter your data'!A81</f>
        <v>Travel expenses</v>
      </c>
      <c r="AD22" s="184"/>
      <c r="AE22" s="184"/>
      <c r="AF22" s="184"/>
      <c r="AG22" s="191">
        <f>IF(ISBLANK('Enter your data'!B81),0,'Enter your data'!B81)</f>
        <v>0</v>
      </c>
      <c r="AH22" s="191">
        <f>IF(ISBLANK('Enter your data'!C81),0,'Enter your data'!C81)</f>
        <v>0</v>
      </c>
      <c r="AI22" s="211">
        <f>IF(ISBLANK('Enter your data'!D81),0,'Enter your data'!D81)</f>
        <v>0</v>
      </c>
      <c r="AL22" s="225" t="str">
        <f>AC41</f>
        <v xml:space="preserve"> Depreciation charges</v>
      </c>
      <c r="AM22" s="184"/>
      <c r="AN22" s="184"/>
      <c r="AO22" s="216">
        <f>AG41</f>
        <v>0</v>
      </c>
      <c r="AP22" s="93" t="e">
        <f t="shared" si="5"/>
        <v>#DIV/0!</v>
      </c>
      <c r="AQ22" s="216">
        <f>AH41</f>
        <v>0</v>
      </c>
      <c r="AR22" s="97" t="e">
        <f t="shared" si="7"/>
        <v>#DIV/0!</v>
      </c>
      <c r="AS22" s="216">
        <f>AI41</f>
        <v>0</v>
      </c>
      <c r="AT22" s="94" t="e">
        <f t="shared" si="8"/>
        <v>#DIV/0!</v>
      </c>
      <c r="BA22" s="63"/>
      <c r="BF22" s="226" t="s">
        <v>68</v>
      </c>
      <c r="BG22" s="184"/>
      <c r="BH22" s="184"/>
      <c r="BI22" s="184"/>
      <c r="BJ22" s="216" t="str">
        <f>Q46</f>
        <v/>
      </c>
      <c r="BK22" s="216"/>
      <c r="BL22" s="249"/>
      <c r="BO22" s="226" t="s">
        <v>194</v>
      </c>
      <c r="BP22" s="184"/>
      <c r="BQ22" s="184"/>
      <c r="BR22" s="216">
        <f>Q12</f>
        <v>0</v>
      </c>
      <c r="BS22" s="192"/>
      <c r="BT22" s="192"/>
      <c r="BU22" s="192"/>
      <c r="BV22" s="215"/>
      <c r="BY22" s="281"/>
      <c r="BZ22" s="192"/>
      <c r="CA22" s="216"/>
      <c r="CB22" s="216"/>
      <c r="CC22" s="192"/>
      <c r="CD22" s="192"/>
      <c r="CE22" s="288"/>
      <c r="CF22" s="282">
        <f t="shared" si="12"/>
        <v>0</v>
      </c>
    </row>
    <row r="23" spans="2:84" ht="15" customHeight="1" x14ac:dyDescent="0.25">
      <c r="B23" s="31"/>
      <c r="C23" s="368" t="str">
        <f>IF(ISBLANK('Enter your data'!B6),"",('Enter your data'!B6))</f>
        <v/>
      </c>
      <c r="D23" s="368"/>
      <c r="E23" s="368"/>
      <c r="F23" s="368"/>
      <c r="G23" s="368"/>
      <c r="H23" s="32"/>
      <c r="K23" s="170" t="s">
        <v>117</v>
      </c>
      <c r="L23" s="171"/>
      <c r="M23" s="171"/>
      <c r="N23" s="171"/>
      <c r="O23" s="171"/>
      <c r="P23" s="171"/>
      <c r="Q23" s="167">
        <f>SUM(Q24:Q28)</f>
        <v>0</v>
      </c>
      <c r="AC23" s="172" t="str">
        <f>'Enter your data'!A82</f>
        <v>Electricity, water and gas</v>
      </c>
      <c r="AD23" s="184"/>
      <c r="AE23" s="184"/>
      <c r="AF23" s="184"/>
      <c r="AG23" s="191">
        <f>IF(ISBLANK('Enter your data'!B82),0,'Enter your data'!B82)</f>
        <v>0</v>
      </c>
      <c r="AH23" s="191">
        <f>IF(ISBLANK('Enter your data'!C82),0,'Enter your data'!C82)</f>
        <v>0</v>
      </c>
      <c r="AI23" s="211">
        <f>IF(ISBLANK('Enter your data'!D82),0,'Enter your data'!D82)</f>
        <v>0</v>
      </c>
      <c r="AL23" s="221" t="str">
        <f>AC43</f>
        <v xml:space="preserve">  Net profit or loss</v>
      </c>
      <c r="AM23" s="222"/>
      <c r="AN23" s="222"/>
      <c r="AO23" s="213">
        <f>AO19-AO20-AO21-AO22</f>
        <v>0</v>
      </c>
      <c r="AP23" s="95" t="e">
        <f t="shared" si="5"/>
        <v>#DIV/0!</v>
      </c>
      <c r="AQ23" s="213">
        <f>AQ19-AQ20-AQ21-AQ22</f>
        <v>0</v>
      </c>
      <c r="AR23" s="96" t="e">
        <f t="shared" si="7"/>
        <v>#DIV/0!</v>
      </c>
      <c r="AS23" s="213">
        <f>AS19-AS20-AS21-AS22</f>
        <v>0</v>
      </c>
      <c r="AT23" s="98" t="e">
        <f t="shared" si="8"/>
        <v>#DIV/0!</v>
      </c>
      <c r="AW23" s="75"/>
      <c r="AX23" s="44"/>
      <c r="AY23" s="44"/>
      <c r="AZ23" s="44"/>
      <c r="BA23" s="72"/>
      <c r="BB23" s="72"/>
      <c r="BC23" s="72"/>
      <c r="BF23" s="226" t="s">
        <v>180</v>
      </c>
      <c r="BG23" s="184"/>
      <c r="BH23" s="184"/>
      <c r="BI23" s="184"/>
      <c r="BJ23" s="216">
        <f>AO41</f>
        <v>0</v>
      </c>
      <c r="BK23" s="216">
        <f>AQ41</f>
        <v>0</v>
      </c>
      <c r="BL23" s="249">
        <f>AS41</f>
        <v>0</v>
      </c>
      <c r="BO23" s="226" t="s">
        <v>195</v>
      </c>
      <c r="BP23" s="184"/>
      <c r="BQ23" s="184"/>
      <c r="BR23" s="216">
        <f>Q23</f>
        <v>0</v>
      </c>
      <c r="BS23" s="216"/>
      <c r="BT23" s="216"/>
      <c r="BU23" s="216"/>
      <c r="BV23" s="217"/>
      <c r="BY23" s="281"/>
      <c r="BZ23" s="216"/>
      <c r="CA23" s="216"/>
      <c r="CB23" s="216"/>
      <c r="CC23" s="216"/>
      <c r="CD23" s="216"/>
      <c r="CE23" s="240"/>
      <c r="CF23" s="282">
        <f t="shared" si="12"/>
        <v>0</v>
      </c>
    </row>
    <row r="24" spans="2:84" ht="15" customHeight="1" thickBot="1" x14ac:dyDescent="0.3">
      <c r="B24" s="31"/>
      <c r="C24" s="368"/>
      <c r="D24" s="368"/>
      <c r="E24" s="368"/>
      <c r="F24" s="368"/>
      <c r="G24" s="368"/>
      <c r="H24" s="32"/>
      <c r="K24" s="172" t="str">
        <f>'Enter your data'!A27</f>
        <v>Advertising, first promotion costs</v>
      </c>
      <c r="L24" s="171"/>
      <c r="M24" s="171"/>
      <c r="N24" s="171"/>
      <c r="O24" s="171"/>
      <c r="P24" s="171"/>
      <c r="Q24" s="168" t="str">
        <f>IF(ISBLANK('Enter your data'!B27),"",'Enter your data'!B27)</f>
        <v/>
      </c>
      <c r="AC24" s="172" t="str">
        <f>'Enter your data'!A83</f>
        <v>Transport/courier cost</v>
      </c>
      <c r="AD24" s="184"/>
      <c r="AE24" s="184"/>
      <c r="AF24" s="184"/>
      <c r="AG24" s="191">
        <f>IF(ISBLANK('Enter your data'!B83),0,'Enter your data'!B83)</f>
        <v>0</v>
      </c>
      <c r="AH24" s="191">
        <f>IF(ISBLANK('Enter your data'!C83),0,'Enter your data'!C83)</f>
        <v>0</v>
      </c>
      <c r="AI24" s="211">
        <f>IF(ISBLANK('Enter your data'!D83),0,'Enter your data'!D83)</f>
        <v>0</v>
      </c>
      <c r="AL24" s="221" t="str">
        <f>AC46</f>
        <v xml:space="preserve">  Net profit or loss after corporate tax</v>
      </c>
      <c r="AM24" s="222"/>
      <c r="AN24" s="222"/>
      <c r="AO24" s="213">
        <f>AG46</f>
        <v>0</v>
      </c>
      <c r="AP24" s="95" t="e">
        <f>AO24/$AO$14</f>
        <v>#DIV/0!</v>
      </c>
      <c r="AQ24" s="213">
        <f>AH46</f>
        <v>0</v>
      </c>
      <c r="AR24" s="96" t="e">
        <f>AQ24/$AQ$14</f>
        <v>#DIV/0!</v>
      </c>
      <c r="AS24" s="213">
        <f>AI46</f>
        <v>0</v>
      </c>
      <c r="AT24" s="98" t="e">
        <f>AS24/$AS$14</f>
        <v>#DIV/0!</v>
      </c>
      <c r="BF24" s="221" t="s">
        <v>238</v>
      </c>
      <c r="BG24" s="222"/>
      <c r="BH24" s="222"/>
      <c r="BI24" s="222"/>
      <c r="BJ24" s="213">
        <f>SUM(BJ19:BJ23)</f>
        <v>0</v>
      </c>
      <c r="BK24" s="213">
        <f>SUM(BK19:BK23)</f>
        <v>0</v>
      </c>
      <c r="BL24" s="214">
        <f>SUM(BL19:BL23)</f>
        <v>0</v>
      </c>
      <c r="BO24" s="221" t="s">
        <v>196</v>
      </c>
      <c r="BP24" s="222"/>
      <c r="BQ24" s="222"/>
      <c r="BR24" s="213">
        <f>SUM(BR22:BR23)</f>
        <v>0</v>
      </c>
      <c r="BS24" s="213"/>
      <c r="BT24" s="213"/>
      <c r="BU24" s="213"/>
      <c r="BV24" s="214"/>
      <c r="BY24" s="286"/>
      <c r="BZ24" s="213"/>
      <c r="CA24" s="213"/>
      <c r="CB24" s="213"/>
      <c r="CC24" s="213"/>
      <c r="CD24" s="213"/>
      <c r="CE24" s="237"/>
      <c r="CF24" s="287">
        <f t="shared" si="12"/>
        <v>0</v>
      </c>
    </row>
    <row r="25" spans="2:84" ht="15" customHeight="1" x14ac:dyDescent="0.25">
      <c r="B25" s="31"/>
      <c r="C25" s="368"/>
      <c r="D25" s="368"/>
      <c r="E25" s="368"/>
      <c r="F25" s="368"/>
      <c r="G25" s="368"/>
      <c r="H25" s="32"/>
      <c r="K25" s="172" t="str">
        <f>'Enter your data'!A28</f>
        <v>Office purchase</v>
      </c>
      <c r="L25" s="171"/>
      <c r="M25" s="171"/>
      <c r="N25" s="171"/>
      <c r="O25" s="171"/>
      <c r="P25" s="171"/>
      <c r="Q25" s="168" t="str">
        <f>IF(ISBLANK('Enter your data'!B28),"",'Enter your data'!B28)</f>
        <v/>
      </c>
      <c r="T25" s="329" t="s">
        <v>212</v>
      </c>
      <c r="U25" s="330"/>
      <c r="V25" s="330"/>
      <c r="W25" s="330"/>
      <c r="X25" s="330"/>
      <c r="Y25" s="330"/>
      <c r="Z25" s="331"/>
      <c r="AC25" s="172" t="str">
        <f>'Enter your data'!A84</f>
        <v>Stationery</v>
      </c>
      <c r="AD25" s="184"/>
      <c r="AE25" s="184"/>
      <c r="AF25" s="184"/>
      <c r="AG25" s="191">
        <f>IF(ISBLANK('Enter your data'!B84),0,'Enter your data'!B84)</f>
        <v>0</v>
      </c>
      <c r="AH25" s="191">
        <f>IF(ISBLANK('Enter your data'!C84),0,'Enter your data'!C84)</f>
        <v>0</v>
      </c>
      <c r="AI25" s="211">
        <f>IF(ISBLANK('Enter your data'!D84),0,'Enter your data'!D84)</f>
        <v>0</v>
      </c>
      <c r="AL25" s="225" t="s">
        <v>215</v>
      </c>
      <c r="AM25" s="223"/>
      <c r="AN25" s="223"/>
      <c r="AO25" s="216">
        <f>AO24+AO22</f>
        <v>0</v>
      </c>
      <c r="AP25" s="93" t="e">
        <f>AO25/$AO$14</f>
        <v>#DIV/0!</v>
      </c>
      <c r="AQ25" s="216">
        <f>AQ24+AQ22</f>
        <v>0</v>
      </c>
      <c r="AR25" s="97" t="e">
        <f>AQ25/$AQ$14</f>
        <v>#DIV/0!</v>
      </c>
      <c r="AS25" s="216">
        <f>AS24+AS22</f>
        <v>0</v>
      </c>
      <c r="AT25" s="99" t="e">
        <f>AS25/$AS$14</f>
        <v>#DIV/0!</v>
      </c>
      <c r="BA25" s="63"/>
      <c r="BF25" s="226" t="s">
        <v>239</v>
      </c>
      <c r="BG25" s="184"/>
      <c r="BH25" s="184"/>
      <c r="BI25" s="184"/>
      <c r="BJ25" s="216">
        <f>BJ24-BJ18</f>
        <v>0</v>
      </c>
      <c r="BK25" s="216">
        <f>BK24-BK18</f>
        <v>0</v>
      </c>
      <c r="BL25" s="217">
        <f>BL24-BL18</f>
        <v>0</v>
      </c>
      <c r="BO25" s="226" t="s">
        <v>183</v>
      </c>
      <c r="BP25" s="184"/>
      <c r="BQ25" s="184"/>
      <c r="BR25" s="216" t="str">
        <f>Q30</f>
        <v/>
      </c>
      <c r="BS25" s="216"/>
      <c r="BT25" s="216"/>
      <c r="BU25" s="216"/>
      <c r="BV25" s="217"/>
      <c r="BY25" s="281"/>
      <c r="BZ25" s="216"/>
      <c r="CA25" s="216"/>
      <c r="CB25" s="216"/>
      <c r="CC25" s="216"/>
      <c r="CD25" s="216"/>
      <c r="CE25" s="240"/>
      <c r="CF25" s="282">
        <f t="shared" ref="CF25:CF36" si="16">SUM(BR25:CE25)</f>
        <v>0</v>
      </c>
    </row>
    <row r="26" spans="2:84" ht="15" customHeight="1" x14ac:dyDescent="0.25">
      <c r="B26" s="31"/>
      <c r="C26" s="27"/>
      <c r="D26" s="27"/>
      <c r="E26" s="27"/>
      <c r="F26" s="27"/>
      <c r="G26" s="27"/>
      <c r="H26" s="32"/>
      <c r="K26" s="172" t="str">
        <f>'Enter your data'!A29</f>
        <v>Restoration works</v>
      </c>
      <c r="L26" s="171"/>
      <c r="M26" s="171"/>
      <c r="N26" s="171"/>
      <c r="O26" s="171"/>
      <c r="P26" s="171"/>
      <c r="Q26" s="168" t="str">
        <f>IF(ISBLANK('Enter your data'!B29),"",'Enter your data'!B29)</f>
        <v/>
      </c>
      <c r="T26" s="332"/>
      <c r="U26" s="333"/>
      <c r="V26" s="333"/>
      <c r="W26" s="333"/>
      <c r="X26" s="333"/>
      <c r="Y26" s="333"/>
      <c r="Z26" s="334"/>
      <c r="AC26" s="172" t="str">
        <f>'Enter your data'!A85</f>
        <v>Repairs and maintenance</v>
      </c>
      <c r="AD26" s="184"/>
      <c r="AE26" s="184"/>
      <c r="AF26" s="184"/>
      <c r="AG26" s="191">
        <f>IF(ISBLANK('Enter your data'!B85),0,'Enter your data'!B85)</f>
        <v>0</v>
      </c>
      <c r="AH26" s="191">
        <f>IF(ISBLANK('Enter your data'!C85),0,'Enter your data'!C85)</f>
        <v>0</v>
      </c>
      <c r="AI26" s="211">
        <f>IF(ISBLANK('Enter your data'!D85),0,'Enter your data'!D85)</f>
        <v>0</v>
      </c>
      <c r="AL26" s="310"/>
      <c r="AM26" s="231"/>
      <c r="AN26" s="231"/>
      <c r="AO26" s="311"/>
      <c r="AP26" s="312"/>
      <c r="AQ26" s="311"/>
      <c r="AR26" s="312"/>
      <c r="AS26" s="311"/>
      <c r="AT26" s="312"/>
      <c r="BF26" s="221" t="s">
        <v>200</v>
      </c>
      <c r="BG26" s="222"/>
      <c r="BH26" s="222"/>
      <c r="BI26" s="222"/>
      <c r="BJ26" s="213">
        <f>BJ25</f>
        <v>0</v>
      </c>
      <c r="BK26" s="213">
        <f>BJ26+BK25</f>
        <v>0</v>
      </c>
      <c r="BL26" s="214">
        <f>+BK26+BL25</f>
        <v>0</v>
      </c>
      <c r="BO26" s="226" t="s">
        <v>191</v>
      </c>
      <c r="BP26" s="184"/>
      <c r="BQ26" s="184"/>
      <c r="BR26" s="216">
        <f>IF(ISERROR('Enter your data'!$J$73/12),0,'Enter your data'!$J$73/12)</f>
        <v>0</v>
      </c>
      <c r="BS26" s="216">
        <f>IF(ISERROR('Enter your data'!$J$73/12),0,'Enter your data'!$J$73/12)</f>
        <v>0</v>
      </c>
      <c r="BT26" s="216">
        <f>IF(ISERROR('Enter your data'!$J$73/12),0,'Enter your data'!$J$73/12)</f>
        <v>0</v>
      </c>
      <c r="BU26" s="216">
        <f>IF(ISERROR('Enter your data'!$J$73/12),0,'Enter your data'!$J$73/12)</f>
        <v>0</v>
      </c>
      <c r="BV26" s="217">
        <f>IF(ISERROR('Enter your data'!$J$73/12),0,'Enter your data'!$J$73/12)</f>
        <v>0</v>
      </c>
      <c r="BY26" s="281">
        <f>IF(ISERROR('Enter your data'!$J$73/12),0,'Enter your data'!$J$73/12)</f>
        <v>0</v>
      </c>
      <c r="BZ26" s="216">
        <f>IF(ISERROR('Enter your data'!$J$73/12),0,'Enter your data'!$J$73/12)</f>
        <v>0</v>
      </c>
      <c r="CA26" s="216">
        <f>IF(ISERROR('Enter your data'!$J$73/12),0,'Enter your data'!$J$73/12)</f>
        <v>0</v>
      </c>
      <c r="CB26" s="216">
        <f>IF(ISERROR('Enter your data'!$J$73/12),0,'Enter your data'!$J$73/12)</f>
        <v>0</v>
      </c>
      <c r="CC26" s="216">
        <f>IF(ISERROR('Enter your data'!$J$73/12),0,'Enter your data'!$J$73/12)</f>
        <v>0</v>
      </c>
      <c r="CD26" s="216">
        <f>IF(ISERROR('Enter your data'!$J$73/12),0,'Enter your data'!$J$73/12)</f>
        <v>0</v>
      </c>
      <c r="CE26" s="240">
        <f>IF(ISERROR('Enter your data'!$J$73/12),0,'Enter your data'!$J$73/12)</f>
        <v>0</v>
      </c>
      <c r="CF26" s="282">
        <f t="shared" si="16"/>
        <v>0</v>
      </c>
    </row>
    <row r="27" spans="2:84" ht="15" customHeight="1" thickBot="1" x14ac:dyDescent="0.3">
      <c r="B27" s="31"/>
      <c r="C27" s="25"/>
      <c r="D27" s="25"/>
      <c r="E27" s="25"/>
      <c r="F27" s="25"/>
      <c r="G27" s="25"/>
      <c r="H27" s="32"/>
      <c r="K27" s="172" t="str">
        <f>'Enter your data'!A30</f>
        <v>Equipment, tools, vehicles</v>
      </c>
      <c r="L27" s="171"/>
      <c r="M27" s="171"/>
      <c r="N27" s="171"/>
      <c r="O27" s="171"/>
      <c r="P27" s="171"/>
      <c r="Q27" s="168" t="str">
        <f>IF(ISBLANK('Enter your data'!B30),"",'Enter your data'!B30)</f>
        <v/>
      </c>
      <c r="T27" s="335"/>
      <c r="U27" s="336"/>
      <c r="V27" s="336"/>
      <c r="W27" s="336"/>
      <c r="X27" s="336"/>
      <c r="Y27" s="336"/>
      <c r="Z27" s="337"/>
      <c r="AC27" s="172" t="str">
        <f>'Enter your data'!A86</f>
        <v>Cleaning</v>
      </c>
      <c r="AD27" s="184"/>
      <c r="AE27" s="184"/>
      <c r="AF27" s="184"/>
      <c r="AG27" s="191">
        <f>IF(ISBLANK('Enter your data'!B86),0,'Enter your data'!B86)</f>
        <v>0</v>
      </c>
      <c r="AH27" s="191">
        <f>IF(ISBLANK('Enter your data'!C86),0,'Enter your data'!C86)</f>
        <v>0</v>
      </c>
      <c r="AI27" s="211">
        <f>IF(ISBLANK('Enter your data'!D86),0,'Enter your data'!D86)</f>
        <v>0</v>
      </c>
      <c r="BF27" s="44"/>
      <c r="BG27" s="44"/>
      <c r="BH27" s="44"/>
      <c r="BI27" s="44"/>
      <c r="BJ27" s="44"/>
      <c r="BK27" s="44"/>
      <c r="BL27" s="44"/>
      <c r="BO27" s="226" t="s">
        <v>90</v>
      </c>
      <c r="BP27" s="184"/>
      <c r="BQ27" s="184"/>
      <c r="BR27" s="216">
        <f>BR19*'Enter your data'!$D$123</f>
        <v>0</v>
      </c>
      <c r="BS27" s="216">
        <f>BS19*'Enter your data'!$D$123</f>
        <v>0</v>
      </c>
      <c r="BT27" s="216">
        <f>BT19*'Enter your data'!$D$123</f>
        <v>0</v>
      </c>
      <c r="BU27" s="216">
        <f>BU19*'Enter your data'!$D$123</f>
        <v>0</v>
      </c>
      <c r="BV27" s="217">
        <f>BV19*'Enter your data'!$D$123</f>
        <v>0</v>
      </c>
      <c r="BY27" s="281">
        <f>BY19*'Enter your data'!$D$123</f>
        <v>0</v>
      </c>
      <c r="BZ27" s="216">
        <f>BZ19*'Enter your data'!$D$123</f>
        <v>0</v>
      </c>
      <c r="CA27" s="216">
        <f>CA19*'Enter your data'!$D$123</f>
        <v>0</v>
      </c>
      <c r="CB27" s="216">
        <f>CB19*'Enter your data'!$D$123</f>
        <v>0</v>
      </c>
      <c r="CC27" s="216">
        <f>CC19*'Enter your data'!$D$123</f>
        <v>0</v>
      </c>
      <c r="CD27" s="216">
        <f>CD19*'Enter your data'!$D$123</f>
        <v>0</v>
      </c>
      <c r="CE27" s="240">
        <f>CE19*'Enter your data'!$D$123</f>
        <v>0</v>
      </c>
      <c r="CF27" s="282">
        <f t="shared" si="16"/>
        <v>0</v>
      </c>
    </row>
    <row r="28" spans="2:84" ht="15" customHeight="1" thickBot="1" x14ac:dyDescent="0.3">
      <c r="B28" s="31"/>
      <c r="C28" s="369" t="str">
        <f>IF(ISBLANK('Enter your data'!B7),"",('Enter your data'!B7))</f>
        <v/>
      </c>
      <c r="D28" s="369"/>
      <c r="E28" s="369"/>
      <c r="F28" s="369"/>
      <c r="G28" s="369"/>
      <c r="H28" s="32"/>
      <c r="K28" s="172" t="str">
        <f>'Enter your data'!A31</f>
        <v>Office equipment</v>
      </c>
      <c r="L28" s="171"/>
      <c r="M28" s="171"/>
      <c r="N28" s="171"/>
      <c r="O28" s="171"/>
      <c r="P28" s="171"/>
      <c r="Q28" s="168" t="str">
        <f>IF(ISBLANK('Enter your data'!B31),"",'Enter your data'!B31)</f>
        <v/>
      </c>
      <c r="AC28" s="172" t="str">
        <f>'Enter your data'!A87</f>
        <v>Advertising</v>
      </c>
      <c r="AD28" s="184"/>
      <c r="AE28" s="184"/>
      <c r="AF28" s="184"/>
      <c r="AG28" s="191">
        <f>IF(ISBLANK('Enter your data'!B87),0,'Enter your data'!B87)</f>
        <v>0</v>
      </c>
      <c r="AH28" s="191">
        <f>IF(ISBLANK('Enter your data'!C87),0,'Enter your data'!C87)</f>
        <v>0</v>
      </c>
      <c r="AI28" s="211">
        <f>IF(ISBLANK('Enter your data'!D87),0,'Enter your data'!D87)</f>
        <v>0</v>
      </c>
      <c r="BF28" s="109" t="s">
        <v>199</v>
      </c>
      <c r="BG28" s="44"/>
      <c r="BH28" s="44"/>
      <c r="BI28" s="349" t="str">
        <f>Q31</f>
        <v/>
      </c>
      <c r="BJ28" s="349"/>
      <c r="BK28" s="44"/>
      <c r="BL28" s="44"/>
      <c r="BO28" s="226" t="s">
        <v>186</v>
      </c>
      <c r="BP28" s="184"/>
      <c r="BQ28" s="184"/>
      <c r="BR28" s="216">
        <f>$AG$17/12</f>
        <v>0</v>
      </c>
      <c r="BS28" s="216">
        <f t="shared" ref="BS28:CE28" si="17">$AG$17/12</f>
        <v>0</v>
      </c>
      <c r="BT28" s="216">
        <f t="shared" si="17"/>
        <v>0</v>
      </c>
      <c r="BU28" s="216">
        <f t="shared" si="17"/>
        <v>0</v>
      </c>
      <c r="BV28" s="217">
        <f t="shared" si="17"/>
        <v>0</v>
      </c>
      <c r="BY28" s="281">
        <f t="shared" si="17"/>
        <v>0</v>
      </c>
      <c r="BZ28" s="216">
        <f t="shared" si="17"/>
        <v>0</v>
      </c>
      <c r="CA28" s="216">
        <f t="shared" si="17"/>
        <v>0</v>
      </c>
      <c r="CB28" s="216">
        <f t="shared" si="17"/>
        <v>0</v>
      </c>
      <c r="CC28" s="216">
        <f t="shared" si="17"/>
        <v>0</v>
      </c>
      <c r="CD28" s="216">
        <f t="shared" si="17"/>
        <v>0</v>
      </c>
      <c r="CE28" s="240">
        <f t="shared" si="17"/>
        <v>0</v>
      </c>
      <c r="CF28" s="282">
        <f t="shared" si="16"/>
        <v>0</v>
      </c>
    </row>
    <row r="29" spans="2:84" ht="15" customHeight="1" x14ac:dyDescent="0.25">
      <c r="B29" s="31"/>
      <c r="C29" s="369"/>
      <c r="D29" s="369"/>
      <c r="E29" s="369"/>
      <c r="F29" s="369"/>
      <c r="G29" s="369"/>
      <c r="H29" s="32"/>
      <c r="K29" s="173"/>
      <c r="L29" s="171"/>
      <c r="M29" s="171"/>
      <c r="N29" s="171"/>
      <c r="O29" s="171"/>
      <c r="P29" s="171"/>
      <c r="Q29" s="168"/>
      <c r="X29" s="298" t="s">
        <v>78</v>
      </c>
      <c r="Y29" s="299" t="s">
        <v>79</v>
      </c>
      <c r="Z29" s="297" t="s">
        <v>80</v>
      </c>
      <c r="AC29" s="172" t="str">
        <f>'Enter your data'!A88</f>
        <v>Rent</v>
      </c>
      <c r="AD29" s="223"/>
      <c r="AE29" s="223"/>
      <c r="AF29" s="223"/>
      <c r="AG29" s="191">
        <f>IF(ISBLANK('Enter your data'!B88),0,'Enter your data'!B88)</f>
        <v>0</v>
      </c>
      <c r="AH29" s="191">
        <f>IF(ISBLANK('Enter your data'!C88),0,'Enter your data'!C88)</f>
        <v>0</v>
      </c>
      <c r="AI29" s="211">
        <f>IF(ISBLANK('Enter your data'!D88),0,'Enter your data'!D88)</f>
        <v>0</v>
      </c>
      <c r="AL29" s="23"/>
      <c r="AM29" s="23"/>
      <c r="AN29" s="23"/>
      <c r="AO29" s="23"/>
      <c r="AP29" s="23"/>
      <c r="AQ29" s="23"/>
      <c r="AR29" s="23"/>
      <c r="AS29" s="23"/>
      <c r="AT29" s="23"/>
      <c r="AW29" s="329" t="s">
        <v>176</v>
      </c>
      <c r="AX29" s="330"/>
      <c r="AY29" s="330"/>
      <c r="AZ29" s="330"/>
      <c r="BA29" s="330"/>
      <c r="BB29" s="330"/>
      <c r="BC29" s="331"/>
      <c r="BF29" s="110"/>
      <c r="BG29" s="110"/>
      <c r="BH29" s="44"/>
      <c r="BI29" s="111"/>
      <c r="BJ29" s="47"/>
      <c r="BK29" s="47"/>
      <c r="BL29" s="47"/>
      <c r="BO29" s="226" t="s">
        <v>202</v>
      </c>
      <c r="BP29" s="184"/>
      <c r="BQ29" s="184"/>
      <c r="BR29" s="216">
        <f>$AG39/12</f>
        <v>0</v>
      </c>
      <c r="BS29" s="216">
        <f>$AG39/12</f>
        <v>0</v>
      </c>
      <c r="BT29" s="216">
        <f>$AG39/12</f>
        <v>0</v>
      </c>
      <c r="BU29" s="216">
        <f>$AG39/12</f>
        <v>0</v>
      </c>
      <c r="BV29" s="217">
        <f>$AG39/12</f>
        <v>0</v>
      </c>
      <c r="BY29" s="281">
        <f t="shared" ref="BY29:CE29" si="18">$AG39/12</f>
        <v>0</v>
      </c>
      <c r="BZ29" s="216">
        <f t="shared" si="18"/>
        <v>0</v>
      </c>
      <c r="CA29" s="216">
        <f t="shared" si="18"/>
        <v>0</v>
      </c>
      <c r="CB29" s="216">
        <f t="shared" si="18"/>
        <v>0</v>
      </c>
      <c r="CC29" s="216">
        <f t="shared" si="18"/>
        <v>0</v>
      </c>
      <c r="CD29" s="216">
        <f t="shared" si="18"/>
        <v>0</v>
      </c>
      <c r="CE29" s="240">
        <f t="shared" si="18"/>
        <v>0</v>
      </c>
      <c r="CF29" s="282">
        <f t="shared" si="16"/>
        <v>0</v>
      </c>
    </row>
    <row r="30" spans="2:84" ht="15" customHeight="1" thickBot="1" x14ac:dyDescent="0.3">
      <c r="B30" s="31"/>
      <c r="C30" s="369"/>
      <c r="D30" s="369"/>
      <c r="E30" s="369"/>
      <c r="F30" s="369"/>
      <c r="G30" s="369"/>
      <c r="H30" s="32"/>
      <c r="K30" s="170" t="str">
        <f>'Enter your data'!A32</f>
        <v>Raw materials and supplies</v>
      </c>
      <c r="L30" s="174"/>
      <c r="M30" s="174"/>
      <c r="N30" s="174"/>
      <c r="O30" s="174"/>
      <c r="P30" s="174"/>
      <c r="Q30" s="167" t="str">
        <f>IF(ISBLANK('Enter your data'!B32),"",'Enter your data'!B32)</f>
        <v/>
      </c>
      <c r="T30" s="75"/>
      <c r="U30" s="45"/>
      <c r="V30" s="45"/>
      <c r="W30" s="45"/>
      <c r="X30" s="59"/>
      <c r="Y30" s="61"/>
      <c r="Z30" s="57"/>
      <c r="AC30" s="172" t="str">
        <f>'Enter your data'!A89</f>
        <v>Accounting / legal fees</v>
      </c>
      <c r="AD30" s="223"/>
      <c r="AE30" s="223"/>
      <c r="AF30" s="223"/>
      <c r="AG30" s="191">
        <f>IF(ISBLANK('Enter your data'!B89),0,'Enter your data'!B89)</f>
        <v>0</v>
      </c>
      <c r="AH30" s="191">
        <f>IF(ISBLANK('Enter your data'!C89),0,'Enter your data'!C89)</f>
        <v>0</v>
      </c>
      <c r="AI30" s="211">
        <f>IF(ISBLANK('Enter your data'!D89),0,'Enter your data'!D89)</f>
        <v>0</v>
      </c>
      <c r="AL30" s="71"/>
      <c r="AM30" s="44"/>
      <c r="AN30" s="44"/>
      <c r="AO30" s="72"/>
      <c r="AP30" s="72"/>
      <c r="AQ30" s="72"/>
      <c r="AR30" s="72"/>
      <c r="AS30" s="72"/>
      <c r="AT30" s="72"/>
      <c r="AW30" s="332"/>
      <c r="AX30" s="333"/>
      <c r="AY30" s="333"/>
      <c r="AZ30" s="333"/>
      <c r="BA30" s="333"/>
      <c r="BB30" s="333"/>
      <c r="BC30" s="334"/>
      <c r="BF30" s="45"/>
      <c r="BG30" s="44"/>
      <c r="BH30" s="44"/>
      <c r="BI30" s="44"/>
      <c r="BJ30" s="47"/>
      <c r="BK30" s="118"/>
      <c r="BL30" s="47"/>
      <c r="BO30" s="272" t="str">
        <f>T19</f>
        <v xml:space="preserve"> Employees' wages</v>
      </c>
      <c r="BP30" s="231"/>
      <c r="BQ30" s="231"/>
      <c r="BR30" s="233">
        <f t="shared" ref="BR30:BV33" si="19">$AG34/12</f>
        <v>0</v>
      </c>
      <c r="BS30" s="233">
        <f t="shared" si="19"/>
        <v>0</v>
      </c>
      <c r="BT30" s="233">
        <f t="shared" si="19"/>
        <v>0</v>
      </c>
      <c r="BU30" s="233">
        <f t="shared" si="19"/>
        <v>0</v>
      </c>
      <c r="BV30" s="275">
        <f t="shared" si="19"/>
        <v>0</v>
      </c>
      <c r="BY30" s="283">
        <f t="shared" ref="BY30:CE33" si="20">$AG34/12</f>
        <v>0</v>
      </c>
      <c r="BZ30" s="233">
        <f t="shared" si="20"/>
        <v>0</v>
      </c>
      <c r="CA30" s="233">
        <f t="shared" si="20"/>
        <v>0</v>
      </c>
      <c r="CB30" s="233">
        <f t="shared" si="20"/>
        <v>0</v>
      </c>
      <c r="CC30" s="233">
        <f t="shared" si="20"/>
        <v>0</v>
      </c>
      <c r="CD30" s="233">
        <f t="shared" si="20"/>
        <v>0</v>
      </c>
      <c r="CE30" s="284">
        <f t="shared" si="20"/>
        <v>0</v>
      </c>
      <c r="CF30" s="285">
        <f t="shared" si="16"/>
        <v>0</v>
      </c>
    </row>
    <row r="31" spans="2:84" ht="15" customHeight="1" thickBot="1" x14ac:dyDescent="0.3">
      <c r="B31" s="31"/>
      <c r="C31" s="369"/>
      <c r="D31" s="369"/>
      <c r="E31" s="369"/>
      <c r="F31" s="369"/>
      <c r="G31" s="369"/>
      <c r="H31" s="32"/>
      <c r="K31" s="170" t="str">
        <f>'Enter your data'!A33</f>
        <v>Cash for working capital, additional cash</v>
      </c>
      <c r="L31" s="174"/>
      <c r="M31" s="174"/>
      <c r="N31" s="174"/>
      <c r="O31" s="174"/>
      <c r="P31" s="174"/>
      <c r="Q31" s="167" t="str">
        <f>IF(ISBLANK('Enter your data'!B33),"",'Enter your data'!B33)</f>
        <v/>
      </c>
      <c r="T31" s="196" t="s">
        <v>151</v>
      </c>
      <c r="U31" s="197"/>
      <c r="V31" s="197"/>
      <c r="W31" s="197"/>
      <c r="X31" s="199">
        <f>SUM(X33:X39)</f>
        <v>0</v>
      </c>
      <c r="Y31" s="199">
        <f>SUM(Y33:Y39)</f>
        <v>0</v>
      </c>
      <c r="Z31" s="200">
        <f>SUM(Z33:Z39)</f>
        <v>0</v>
      </c>
      <c r="AC31" s="172" t="str">
        <f>IF(ISBLANK('Enter your data'!A93),"",'Enter your data'!A93)</f>
        <v>Sundries</v>
      </c>
      <c r="AD31" s="184"/>
      <c r="AE31" s="184"/>
      <c r="AF31" s="184"/>
      <c r="AG31" s="191">
        <f>IF(ISBLANK('Enter your data'!B93),0,'Enter your data'!B93)</f>
        <v>0</v>
      </c>
      <c r="AH31" s="191">
        <f>IF(ISBLANK('Enter your data'!C93),0,'Enter your data'!C93)</f>
        <v>0</v>
      </c>
      <c r="AI31" s="212">
        <f>IF(ISBLANK('Enter your data'!D93),0,'Enter your data'!D93)</f>
        <v>0</v>
      </c>
      <c r="AL31" s="320" t="s">
        <v>180</v>
      </c>
      <c r="AM31" s="321"/>
      <c r="AN31" s="321"/>
      <c r="AO31" s="321"/>
      <c r="AP31" s="321"/>
      <c r="AQ31" s="321"/>
      <c r="AR31" s="321"/>
      <c r="AS31" s="321"/>
      <c r="AT31" s="322"/>
      <c r="AW31" s="335"/>
      <c r="AX31" s="336"/>
      <c r="AY31" s="336"/>
      <c r="AZ31" s="336"/>
      <c r="BA31" s="336"/>
      <c r="BB31" s="336"/>
      <c r="BC31" s="337"/>
      <c r="BF31" s="112"/>
      <c r="BG31" s="44"/>
      <c r="BH31" s="44"/>
      <c r="BI31" s="106"/>
      <c r="BJ31" s="113"/>
      <c r="BK31" s="113"/>
      <c r="BL31" s="113"/>
      <c r="BO31" s="226" t="str">
        <f>T21</f>
        <v xml:space="preserve"> Employees' social insurance</v>
      </c>
      <c r="BP31" s="184"/>
      <c r="BQ31" s="184"/>
      <c r="BR31" s="216">
        <f t="shared" si="19"/>
        <v>0</v>
      </c>
      <c r="BS31" s="216">
        <f t="shared" si="19"/>
        <v>0</v>
      </c>
      <c r="BT31" s="216">
        <f t="shared" si="19"/>
        <v>0</v>
      </c>
      <c r="BU31" s="216">
        <f t="shared" si="19"/>
        <v>0</v>
      </c>
      <c r="BV31" s="217">
        <f t="shared" si="19"/>
        <v>0</v>
      </c>
      <c r="BY31" s="281">
        <f t="shared" si="20"/>
        <v>0</v>
      </c>
      <c r="BZ31" s="216">
        <f t="shared" si="20"/>
        <v>0</v>
      </c>
      <c r="CA31" s="216">
        <f t="shared" si="20"/>
        <v>0</v>
      </c>
      <c r="CB31" s="216">
        <f t="shared" si="20"/>
        <v>0</v>
      </c>
      <c r="CC31" s="216">
        <f t="shared" si="20"/>
        <v>0</v>
      </c>
      <c r="CD31" s="216">
        <f t="shared" si="20"/>
        <v>0</v>
      </c>
      <c r="CE31" s="240">
        <f t="shared" si="20"/>
        <v>0</v>
      </c>
      <c r="CF31" s="282">
        <f t="shared" si="16"/>
        <v>0</v>
      </c>
    </row>
    <row r="32" spans="2:84" ht="15" customHeight="1" x14ac:dyDescent="0.25">
      <c r="B32" s="31"/>
      <c r="C32" s="369"/>
      <c r="D32" s="369"/>
      <c r="E32" s="369"/>
      <c r="F32" s="369"/>
      <c r="G32" s="369"/>
      <c r="H32" s="32"/>
      <c r="K32" s="173"/>
      <c r="L32" s="171"/>
      <c r="M32" s="171"/>
      <c r="N32" s="171"/>
      <c r="O32" s="24" t="s">
        <v>86</v>
      </c>
      <c r="P32" s="171"/>
      <c r="Q32" s="169">
        <f>+SUM(Q12,Q23,Q30:Q31)</f>
        <v>0</v>
      </c>
      <c r="T32" s="176"/>
      <c r="U32" s="171"/>
      <c r="V32" s="171"/>
      <c r="W32" s="171"/>
      <c r="X32" s="201"/>
      <c r="Y32" s="201"/>
      <c r="Z32" s="202"/>
      <c r="AC32" s="172" t="str">
        <f>IF(ISBLANK('Enter your data'!A94),"",'Enter your data'!A94)</f>
        <v/>
      </c>
      <c r="AD32" s="224"/>
      <c r="AE32" s="224"/>
      <c r="AF32" s="224"/>
      <c r="AG32" s="191">
        <f>IF(ISBLANK('Enter your data'!B94),0,'Enter your data'!B94)</f>
        <v>0</v>
      </c>
      <c r="AH32" s="191">
        <f>IF(ISBLANK('Enter your data'!C94),0,'Enter your data'!C94)</f>
        <v>0</v>
      </c>
      <c r="AI32" s="212">
        <f>IF(ISBLANK('Enter your data'!D94),0,'Enter your data'!D94)</f>
        <v>0</v>
      </c>
      <c r="AL32" s="323"/>
      <c r="AM32" s="324"/>
      <c r="AN32" s="324"/>
      <c r="AO32" s="324"/>
      <c r="AP32" s="324"/>
      <c r="AQ32" s="324"/>
      <c r="AR32" s="324"/>
      <c r="AS32" s="324"/>
      <c r="AT32" s="325"/>
      <c r="BF32" s="45"/>
      <c r="BG32" s="44"/>
      <c r="BH32" s="44"/>
      <c r="BI32" s="44"/>
      <c r="BJ32" s="114"/>
      <c r="BK32" s="114"/>
      <c r="BL32" s="114"/>
      <c r="BO32" s="226" t="str">
        <f>T15</f>
        <v xml:space="preserve"> Manager's compensation</v>
      </c>
      <c r="BP32" s="184"/>
      <c r="BQ32" s="184"/>
      <c r="BR32" s="216">
        <f t="shared" si="19"/>
        <v>0</v>
      </c>
      <c r="BS32" s="216">
        <f t="shared" si="19"/>
        <v>0</v>
      </c>
      <c r="BT32" s="216">
        <f t="shared" si="19"/>
        <v>0</v>
      </c>
      <c r="BU32" s="216">
        <f t="shared" si="19"/>
        <v>0</v>
      </c>
      <c r="BV32" s="217">
        <f t="shared" si="19"/>
        <v>0</v>
      </c>
      <c r="BY32" s="281">
        <f t="shared" si="20"/>
        <v>0</v>
      </c>
      <c r="BZ32" s="216">
        <f t="shared" si="20"/>
        <v>0</v>
      </c>
      <c r="CA32" s="216">
        <f t="shared" si="20"/>
        <v>0</v>
      </c>
      <c r="CB32" s="216">
        <f t="shared" si="20"/>
        <v>0</v>
      </c>
      <c r="CC32" s="216">
        <f t="shared" si="20"/>
        <v>0</v>
      </c>
      <c r="CD32" s="216">
        <f t="shared" si="20"/>
        <v>0</v>
      </c>
      <c r="CE32" s="240">
        <f t="shared" si="20"/>
        <v>0</v>
      </c>
      <c r="CF32" s="282">
        <f t="shared" si="16"/>
        <v>0</v>
      </c>
    </row>
    <row r="33" spans="2:84" ht="15" customHeight="1" thickBot="1" x14ac:dyDescent="0.3">
      <c r="B33" s="31"/>
      <c r="C33" s="374" t="str">
        <f>IF(ISBLANK('Enter your data'!B8),"",('Enter your data'!B8))</f>
        <v/>
      </c>
      <c r="D33" s="374"/>
      <c r="E33" s="374"/>
      <c r="F33" s="374"/>
      <c r="G33" s="374"/>
      <c r="H33" s="32"/>
      <c r="K33" s="40"/>
      <c r="L33" s="23"/>
      <c r="M33" s="23"/>
      <c r="N33" s="23"/>
      <c r="O33" s="23"/>
      <c r="P33" s="23"/>
      <c r="Q33" s="42"/>
      <c r="T33" s="172" t="str">
        <f>K13</f>
        <v>Business registration</v>
      </c>
      <c r="U33" s="171"/>
      <c r="V33" s="171"/>
      <c r="W33" s="171"/>
      <c r="X33" s="203">
        <f>'Enter your data'!C40</f>
        <v>0</v>
      </c>
      <c r="Y33" s="203">
        <f>'Enter your data'!D40</f>
        <v>0</v>
      </c>
      <c r="Z33" s="204">
        <f>'Enter your data'!E40</f>
        <v>0</v>
      </c>
      <c r="AC33" s="172" t="str">
        <f>IF(ISBLANK('Enter your data'!A95),"",'Enter your data'!A95)</f>
        <v/>
      </c>
      <c r="AD33" s="184"/>
      <c r="AE33" s="184"/>
      <c r="AF33" s="184"/>
      <c r="AG33" s="191">
        <f>IF(ISBLANK('Enter your data'!B95),0,'Enter your data'!B95)</f>
        <v>0</v>
      </c>
      <c r="AH33" s="191">
        <f>IF(ISBLANK('Enter your data'!C95),0,'Enter your data'!C95)</f>
        <v>0</v>
      </c>
      <c r="AI33" s="212">
        <f>IF(ISBLANK('Enter your data'!D95),0,'Enter your data'!D95)</f>
        <v>0</v>
      </c>
      <c r="AL33" s="326"/>
      <c r="AM33" s="327"/>
      <c r="AN33" s="327"/>
      <c r="AO33" s="327"/>
      <c r="AP33" s="327"/>
      <c r="AQ33" s="327"/>
      <c r="AR33" s="327"/>
      <c r="AS33" s="327"/>
      <c r="AT33" s="328"/>
      <c r="AW33" s="65"/>
      <c r="BF33" s="112"/>
      <c r="BG33" s="44"/>
      <c r="BH33" s="44"/>
      <c r="BI33" s="106"/>
      <c r="BJ33" s="113"/>
      <c r="BK33" s="113"/>
      <c r="BL33" s="113"/>
      <c r="BO33" s="226" t="str">
        <f>T17</f>
        <v xml:space="preserve"> Manager's social expenses</v>
      </c>
      <c r="BP33" s="184"/>
      <c r="BQ33" s="184"/>
      <c r="BR33" s="216">
        <f t="shared" si="19"/>
        <v>0</v>
      </c>
      <c r="BS33" s="216">
        <f t="shared" si="19"/>
        <v>0</v>
      </c>
      <c r="BT33" s="216">
        <f t="shared" si="19"/>
        <v>0</v>
      </c>
      <c r="BU33" s="216">
        <f t="shared" si="19"/>
        <v>0</v>
      </c>
      <c r="BV33" s="217">
        <f t="shared" si="19"/>
        <v>0</v>
      </c>
      <c r="BY33" s="281">
        <f t="shared" si="20"/>
        <v>0</v>
      </c>
      <c r="BZ33" s="216">
        <f t="shared" si="20"/>
        <v>0</v>
      </c>
      <c r="CA33" s="216">
        <f t="shared" si="20"/>
        <v>0</v>
      </c>
      <c r="CB33" s="216">
        <f t="shared" si="20"/>
        <v>0</v>
      </c>
      <c r="CC33" s="216">
        <f t="shared" si="20"/>
        <v>0</v>
      </c>
      <c r="CD33" s="216">
        <f t="shared" si="20"/>
        <v>0</v>
      </c>
      <c r="CE33" s="240">
        <f t="shared" si="20"/>
        <v>0</v>
      </c>
      <c r="CF33" s="282">
        <f t="shared" si="16"/>
        <v>0</v>
      </c>
    </row>
    <row r="34" spans="2:84" ht="15" customHeight="1" x14ac:dyDescent="0.25">
      <c r="B34" s="31"/>
      <c r="C34" s="374"/>
      <c r="D34" s="374"/>
      <c r="E34" s="374"/>
      <c r="F34" s="374"/>
      <c r="G34" s="374"/>
      <c r="H34" s="32"/>
      <c r="K34" s="361" t="s">
        <v>164</v>
      </c>
      <c r="L34" s="362"/>
      <c r="M34" s="362"/>
      <c r="N34" s="362"/>
      <c r="O34" s="362"/>
      <c r="P34" s="363"/>
      <c r="Q34" s="359" t="s">
        <v>85</v>
      </c>
      <c r="T34" s="172" t="str">
        <f t="shared" ref="T34" si="21">K15</f>
        <v>Training</v>
      </c>
      <c r="U34" s="171"/>
      <c r="V34" s="171"/>
      <c r="W34" s="171"/>
      <c r="X34" s="203">
        <f>'Enter your data'!C42</f>
        <v>0</v>
      </c>
      <c r="Y34" s="203">
        <f>'Enter your data'!D42</f>
        <v>0</v>
      </c>
      <c r="Z34" s="204">
        <f>'Enter your data'!E42</f>
        <v>0</v>
      </c>
      <c r="AC34" s="225" t="str">
        <f>T19</f>
        <v xml:space="preserve"> Employees' wages</v>
      </c>
      <c r="AD34" s="184"/>
      <c r="AE34" s="184"/>
      <c r="AF34" s="184"/>
      <c r="AG34" s="192">
        <f>'Enter your data'!B133</f>
        <v>0</v>
      </c>
      <c r="AH34" s="192">
        <f>'Enter your data'!C133</f>
        <v>0</v>
      </c>
      <c r="AI34" s="193">
        <f>'Enter your data'!D133</f>
        <v>0</v>
      </c>
      <c r="AW34" s="104"/>
      <c r="AX34" s="104"/>
      <c r="AZ34" s="309" t="s">
        <v>221</v>
      </c>
      <c r="BA34" s="338" t="s">
        <v>78</v>
      </c>
      <c r="BB34" s="340" t="s">
        <v>79</v>
      </c>
      <c r="BC34" s="342" t="s">
        <v>80</v>
      </c>
      <c r="BF34" s="115"/>
      <c r="BG34" s="116"/>
      <c r="BH34" s="44"/>
      <c r="BI34" s="116"/>
      <c r="BJ34" s="117"/>
      <c r="BK34" s="117"/>
      <c r="BL34" s="117"/>
      <c r="BO34" s="221" t="s">
        <v>184</v>
      </c>
      <c r="BP34" s="222"/>
      <c r="BQ34" s="222"/>
      <c r="BR34" s="213">
        <f>SUM(BR30:BR33)</f>
        <v>0</v>
      </c>
      <c r="BS34" s="213">
        <f t="shared" ref="BS34:CE34" si="22">SUM(BS30:BS33)</f>
        <v>0</v>
      </c>
      <c r="BT34" s="213">
        <f t="shared" si="22"/>
        <v>0</v>
      </c>
      <c r="BU34" s="213">
        <f t="shared" si="22"/>
        <v>0</v>
      </c>
      <c r="BV34" s="214">
        <f t="shared" si="22"/>
        <v>0</v>
      </c>
      <c r="BY34" s="286">
        <f t="shared" si="22"/>
        <v>0</v>
      </c>
      <c r="BZ34" s="213">
        <f t="shared" si="22"/>
        <v>0</v>
      </c>
      <c r="CA34" s="213">
        <f t="shared" si="22"/>
        <v>0</v>
      </c>
      <c r="CB34" s="213">
        <f t="shared" si="22"/>
        <v>0</v>
      </c>
      <c r="CC34" s="213">
        <f t="shared" si="22"/>
        <v>0</v>
      </c>
      <c r="CD34" s="213">
        <f t="shared" si="22"/>
        <v>0</v>
      </c>
      <c r="CE34" s="237">
        <f t="shared" si="22"/>
        <v>0</v>
      </c>
      <c r="CF34" s="287">
        <f t="shared" si="16"/>
        <v>0</v>
      </c>
    </row>
    <row r="35" spans="2:84" ht="15" customHeight="1" x14ac:dyDescent="0.25">
      <c r="B35" s="31"/>
      <c r="C35" s="374"/>
      <c r="D35" s="374"/>
      <c r="E35" s="374"/>
      <c r="F35" s="374"/>
      <c r="G35" s="374"/>
      <c r="H35" s="32"/>
      <c r="K35" s="364"/>
      <c r="L35" s="365"/>
      <c r="M35" s="365"/>
      <c r="N35" s="365"/>
      <c r="O35" s="365"/>
      <c r="P35" s="366"/>
      <c r="Q35" s="360"/>
      <c r="T35" s="172" t="str">
        <f>K17</f>
        <v>Franchise fees, entry fees</v>
      </c>
      <c r="U35" s="171"/>
      <c r="V35" s="171"/>
      <c r="W35" s="171"/>
      <c r="X35" s="203">
        <f>'Enter your data'!C44</f>
        <v>0</v>
      </c>
      <c r="Y35" s="203">
        <f>'Enter your data'!D44</f>
        <v>0</v>
      </c>
      <c r="Z35" s="204">
        <f>'Enter your data'!E44</f>
        <v>0</v>
      </c>
      <c r="AC35" s="232" t="str">
        <f>T21</f>
        <v xml:space="preserve"> Employees' social insurance</v>
      </c>
      <c r="AD35" s="223"/>
      <c r="AE35" s="223"/>
      <c r="AF35" s="223"/>
      <c r="AG35" s="192">
        <f>'Enter your data'!B134</f>
        <v>0</v>
      </c>
      <c r="AH35" s="192">
        <f>'Enter your data'!C134</f>
        <v>0</v>
      </c>
      <c r="AI35" s="193">
        <f>'Enter your data'!D134</f>
        <v>0</v>
      </c>
      <c r="AW35" s="221" t="s">
        <v>235</v>
      </c>
      <c r="AX35" s="222"/>
      <c r="AY35" s="222"/>
      <c r="AZ35" s="222"/>
      <c r="BA35" s="339"/>
      <c r="BB35" s="341"/>
      <c r="BC35" s="343"/>
      <c r="BF35" s="44"/>
      <c r="BG35" s="44"/>
      <c r="BH35" s="44"/>
      <c r="BI35" s="44"/>
      <c r="BJ35" s="44"/>
      <c r="BK35" s="44"/>
      <c r="BL35" s="44"/>
      <c r="BO35" s="226" t="str">
        <f>AC40</f>
        <v xml:space="preserve"> Bank charges, interest on borrowings</v>
      </c>
      <c r="BP35" s="223"/>
      <c r="BQ35" s="223"/>
      <c r="BR35" s="216">
        <f>$AG40/12</f>
        <v>0</v>
      </c>
      <c r="BS35" s="216">
        <f>$AG40/12</f>
        <v>0</v>
      </c>
      <c r="BT35" s="216">
        <f>$AG40/12</f>
        <v>0</v>
      </c>
      <c r="BU35" s="216">
        <f>$AG40/12</f>
        <v>0</v>
      </c>
      <c r="BV35" s="217">
        <f>$AG40/12</f>
        <v>0</v>
      </c>
      <c r="BY35" s="281">
        <f t="shared" ref="BY35:CE35" si="23">$AG40/12</f>
        <v>0</v>
      </c>
      <c r="BZ35" s="216">
        <f t="shared" si="23"/>
        <v>0</v>
      </c>
      <c r="CA35" s="216">
        <f t="shared" si="23"/>
        <v>0</v>
      </c>
      <c r="CB35" s="216">
        <f t="shared" si="23"/>
        <v>0</v>
      </c>
      <c r="CC35" s="216">
        <f t="shared" si="23"/>
        <v>0</v>
      </c>
      <c r="CD35" s="216">
        <f t="shared" si="23"/>
        <v>0</v>
      </c>
      <c r="CE35" s="240">
        <f t="shared" si="23"/>
        <v>0</v>
      </c>
      <c r="CF35" s="282">
        <f t="shared" si="16"/>
        <v>0</v>
      </c>
    </row>
    <row r="36" spans="2:84" ht="15" customHeight="1" x14ac:dyDescent="0.25">
      <c r="B36" s="31"/>
      <c r="C36" s="23"/>
      <c r="D36" s="23"/>
      <c r="E36" s="23"/>
      <c r="F36" s="23"/>
      <c r="G36" s="23"/>
      <c r="H36" s="32"/>
      <c r="K36" s="38"/>
      <c r="L36" s="39"/>
      <c r="M36" s="39"/>
      <c r="N36" s="39"/>
      <c r="O36" s="39"/>
      <c r="P36" s="39"/>
      <c r="Q36" s="41"/>
      <c r="T36" s="172" t="str">
        <f>K21</f>
        <v>Application fee</v>
      </c>
      <c r="U36" s="171"/>
      <c r="V36" s="171"/>
      <c r="W36" s="171"/>
      <c r="X36" s="203">
        <f>'Enter your data'!C48</f>
        <v>0</v>
      </c>
      <c r="Y36" s="203">
        <f>'Enter your data'!D48</f>
        <v>0</v>
      </c>
      <c r="Z36" s="204">
        <f>'Enter your data'!E48</f>
        <v>0</v>
      </c>
      <c r="AC36" s="225" t="str">
        <f>T15</f>
        <v xml:space="preserve"> Manager's compensation</v>
      </c>
      <c r="AD36" s="184"/>
      <c r="AE36" s="184"/>
      <c r="AF36" s="184"/>
      <c r="AG36" s="192">
        <f>'Enter your data'!B136</f>
        <v>0</v>
      </c>
      <c r="AH36" s="192">
        <f>'Enter your data'!C136</f>
        <v>0</v>
      </c>
      <c r="AI36" s="193">
        <f>'Enter your data'!D136</f>
        <v>0</v>
      </c>
      <c r="AW36" s="226" t="s">
        <v>232</v>
      </c>
      <c r="AX36" s="184"/>
      <c r="AY36" s="184"/>
      <c r="AZ36" s="252">
        <f>'Enter your data'!D127</f>
        <v>30</v>
      </c>
      <c r="BA36" s="258">
        <f>BA11/365*$AZ36</f>
        <v>0</v>
      </c>
      <c r="BB36" s="259">
        <f>BB11/365*$AZ36</f>
        <v>0</v>
      </c>
      <c r="BC36" s="260">
        <f>BC11/365*$AZ36</f>
        <v>0</v>
      </c>
      <c r="BF36" s="44"/>
      <c r="BG36" s="44"/>
      <c r="BH36" s="44"/>
      <c r="BI36" s="44"/>
      <c r="BJ36" s="44"/>
      <c r="BK36" s="44"/>
      <c r="BL36" s="44"/>
      <c r="BO36" s="221" t="s">
        <v>189</v>
      </c>
      <c r="BP36" s="222"/>
      <c r="BQ36" s="222"/>
      <c r="BR36" s="213">
        <f>SUM(BR24:BR29,BR34:BR35)</f>
        <v>0</v>
      </c>
      <c r="BS36" s="213">
        <f>SUM(BS24:BS29,BS34:BS35)</f>
        <v>0</v>
      </c>
      <c r="BT36" s="213">
        <f>SUM(BT24:BT29,BT34:BT35)</f>
        <v>0</v>
      </c>
      <c r="BU36" s="213">
        <f>SUM(BU24:BU29,BU34:BU35)</f>
        <v>0</v>
      </c>
      <c r="BV36" s="214">
        <f>SUM(BV24:BV29,BV34:BV35)</f>
        <v>0</v>
      </c>
      <c r="BY36" s="286">
        <f t="shared" ref="BY36:CE36" si="24">SUM(BY24:BY29,BY34:BY35)</f>
        <v>0</v>
      </c>
      <c r="BZ36" s="213">
        <f t="shared" si="24"/>
        <v>0</v>
      </c>
      <c r="CA36" s="213">
        <f t="shared" si="24"/>
        <v>0</v>
      </c>
      <c r="CB36" s="213">
        <f t="shared" si="24"/>
        <v>0</v>
      </c>
      <c r="CC36" s="213">
        <f t="shared" si="24"/>
        <v>0</v>
      </c>
      <c r="CD36" s="213">
        <f t="shared" si="24"/>
        <v>0</v>
      </c>
      <c r="CE36" s="237">
        <f t="shared" si="24"/>
        <v>0</v>
      </c>
      <c r="CF36" s="287">
        <f t="shared" si="16"/>
        <v>0</v>
      </c>
    </row>
    <row r="37" spans="2:84" ht="15" customHeight="1" thickBot="1" x14ac:dyDescent="0.3">
      <c r="B37" s="33"/>
      <c r="C37" s="34"/>
      <c r="D37" s="34"/>
      <c r="E37" s="34"/>
      <c r="F37" s="34"/>
      <c r="G37" s="34"/>
      <c r="H37" s="35"/>
      <c r="K37" s="170" t="s">
        <v>165</v>
      </c>
      <c r="L37" s="175"/>
      <c r="M37" s="175"/>
      <c r="N37" s="175"/>
      <c r="O37" s="175"/>
      <c r="P37" s="175"/>
      <c r="Q37" s="167">
        <f>SUM(Q38:Q39)</f>
        <v>0</v>
      </c>
      <c r="T37" s="172" t="str">
        <f>K22</f>
        <v>Solicitor and accountant fees</v>
      </c>
      <c r="U37" s="171"/>
      <c r="V37" s="171"/>
      <c r="W37" s="171"/>
      <c r="X37" s="203">
        <f>'Enter your data'!C49</f>
        <v>0</v>
      </c>
      <c r="Y37" s="203">
        <f>'Enter your data'!D49</f>
        <v>0</v>
      </c>
      <c r="Z37" s="204">
        <f>'Enter your data'!E49</f>
        <v>0</v>
      </c>
      <c r="AC37" s="232" t="str">
        <f>T17</f>
        <v xml:space="preserve"> Manager's social expenses</v>
      </c>
      <c r="AD37" s="223"/>
      <c r="AE37" s="223"/>
      <c r="AF37" s="313"/>
      <c r="AG37" s="192">
        <f>'Enter your data'!B137</f>
        <v>0</v>
      </c>
      <c r="AH37" s="192">
        <f>'Enter your data'!C137</f>
        <v>0</v>
      </c>
      <c r="AI37" s="193">
        <f>'Enter your data'!D137</f>
        <v>0</v>
      </c>
      <c r="AO37" s="302" t="s">
        <v>78</v>
      </c>
      <c r="AP37" s="82"/>
      <c r="AQ37" s="300" t="s">
        <v>79</v>
      </c>
      <c r="AR37" s="85"/>
      <c r="AS37" s="300" t="s">
        <v>80</v>
      </c>
      <c r="AT37" s="304"/>
      <c r="AW37" s="221" t="s">
        <v>236</v>
      </c>
      <c r="AX37" s="222"/>
      <c r="AY37" s="222"/>
      <c r="AZ37" s="222"/>
      <c r="BA37" s="261"/>
      <c r="BB37" s="262"/>
      <c r="BC37" s="263"/>
      <c r="BF37" s="108"/>
      <c r="BG37" s="108"/>
      <c r="BH37" s="108"/>
      <c r="BI37" s="108"/>
      <c r="BJ37" s="108"/>
      <c r="BK37" s="108"/>
      <c r="BL37" s="108"/>
      <c r="BO37" s="221" t="s">
        <v>190</v>
      </c>
      <c r="BP37" s="222"/>
      <c r="BQ37" s="222"/>
      <c r="BR37" s="213">
        <f>SUM(BR15:BR20)</f>
        <v>0</v>
      </c>
      <c r="BS37" s="213">
        <f>SUM(BS15:BS20)</f>
        <v>0</v>
      </c>
      <c r="BT37" s="213">
        <f>SUM(BT15:BT20)</f>
        <v>0</v>
      </c>
      <c r="BU37" s="213">
        <f>SUM(BU15:BU20)</f>
        <v>0</v>
      </c>
      <c r="BV37" s="214">
        <f>SUM(BV15:BV20)</f>
        <v>0</v>
      </c>
      <c r="BY37" s="286">
        <f t="shared" ref="BY37:CE37" si="25">SUM(BY15:BY20)</f>
        <v>0</v>
      </c>
      <c r="BZ37" s="213">
        <f t="shared" si="25"/>
        <v>0</v>
      </c>
      <c r="CA37" s="213">
        <f t="shared" si="25"/>
        <v>0</v>
      </c>
      <c r="CB37" s="213">
        <f t="shared" si="25"/>
        <v>0</v>
      </c>
      <c r="CC37" s="213">
        <f t="shared" si="25"/>
        <v>0</v>
      </c>
      <c r="CD37" s="213">
        <f t="shared" si="25"/>
        <v>0</v>
      </c>
      <c r="CE37" s="237">
        <f t="shared" si="25"/>
        <v>0</v>
      </c>
      <c r="CF37" s="287">
        <f t="shared" ref="CF37" si="26">SUM(BR37:CE37)</f>
        <v>0</v>
      </c>
    </row>
    <row r="38" spans="2:84" ht="15" customHeight="1" thickTop="1" x14ac:dyDescent="0.25">
      <c r="K38" s="172" t="str">
        <f>'Enter your data'!A59</f>
        <v>Personal contribution</v>
      </c>
      <c r="L38" s="171"/>
      <c r="M38" s="171"/>
      <c r="N38" s="171"/>
      <c r="O38" s="171"/>
      <c r="P38" s="171"/>
      <c r="Q38" s="168">
        <f>IF(ISBLANK('Enter your data'!B59),0,'Enter your data'!B59)</f>
        <v>0</v>
      </c>
      <c r="T38" s="172"/>
      <c r="U38" s="171"/>
      <c r="V38" s="171"/>
      <c r="W38" s="171"/>
      <c r="X38" s="203"/>
      <c r="Y38" s="203"/>
      <c r="Z38" s="204"/>
      <c r="AC38" s="221" t="s">
        <v>206</v>
      </c>
      <c r="AD38" s="222"/>
      <c r="AE38" s="222"/>
      <c r="AF38" s="222"/>
      <c r="AG38" s="213">
        <f>AG16-AG17-AG34-AG35-AG36-AG37</f>
        <v>0</v>
      </c>
      <c r="AH38" s="213">
        <f t="shared" ref="AH38:AI38" si="27">AH16-AH17-AH34-AH35-AH36-AH37</f>
        <v>0</v>
      </c>
      <c r="AI38" s="214">
        <f t="shared" si="27"/>
        <v>0</v>
      </c>
      <c r="AL38" s="47"/>
      <c r="AO38" s="303"/>
      <c r="AP38" s="83"/>
      <c r="AQ38" s="301"/>
      <c r="AR38" s="86"/>
      <c r="AS38" s="301"/>
      <c r="AT38" s="305"/>
      <c r="AW38" s="226" t="s">
        <v>233</v>
      </c>
      <c r="AX38" s="253"/>
      <c r="AY38" s="253"/>
      <c r="AZ38" s="254">
        <f>'Enter your data'!D128</f>
        <v>30</v>
      </c>
      <c r="BA38" s="258">
        <f>BA12/365*$AZ38</f>
        <v>0</v>
      </c>
      <c r="BB38" s="259">
        <f>BB12/365*$AZ38</f>
        <v>0</v>
      </c>
      <c r="BC38" s="260">
        <f>BC12/365*$AZ38</f>
        <v>0</v>
      </c>
      <c r="BF38" s="108"/>
      <c r="BG38" s="108"/>
      <c r="BH38" s="108"/>
      <c r="BI38" s="108"/>
      <c r="BJ38" s="108"/>
      <c r="BK38" s="108"/>
      <c r="BL38" s="108"/>
      <c r="BO38" s="226" t="s">
        <v>244</v>
      </c>
      <c r="BP38" s="184"/>
      <c r="BQ38" s="184"/>
      <c r="BR38" s="191">
        <v>0</v>
      </c>
      <c r="BS38" s="216">
        <f>BR40</f>
        <v>0</v>
      </c>
      <c r="BT38" s="216">
        <f>BS40</f>
        <v>0</v>
      </c>
      <c r="BU38" s="216">
        <f>BT40</f>
        <v>0</v>
      </c>
      <c r="BV38" s="249">
        <f>BU40</f>
        <v>0</v>
      </c>
      <c r="BY38" s="281">
        <f>BV40</f>
        <v>0</v>
      </c>
      <c r="BZ38" s="216">
        <f t="shared" ref="BZ38:CE38" si="28">BY40</f>
        <v>0</v>
      </c>
      <c r="CA38" s="216">
        <f t="shared" si="28"/>
        <v>0</v>
      </c>
      <c r="CB38" s="216">
        <f t="shared" si="28"/>
        <v>0</v>
      </c>
      <c r="CC38" s="216">
        <f t="shared" si="28"/>
        <v>0</v>
      </c>
      <c r="CD38" s="216">
        <f t="shared" si="28"/>
        <v>0</v>
      </c>
      <c r="CE38" s="240">
        <f t="shared" si="28"/>
        <v>0</v>
      </c>
      <c r="CF38" s="282"/>
    </row>
    <row r="39" spans="2:84" ht="15" customHeight="1" x14ac:dyDescent="0.25">
      <c r="K39" s="172" t="str">
        <f>'Enter your data'!A60</f>
        <v>Family money</v>
      </c>
      <c r="L39" s="171"/>
      <c r="M39" s="171"/>
      <c r="N39" s="171"/>
      <c r="O39" s="171"/>
      <c r="P39" s="171"/>
      <c r="Q39" s="168">
        <f>IF(ISBLANK('Enter your data'!B60),0,'Enter your data'!B60)</f>
        <v>0</v>
      </c>
      <c r="T39" s="172"/>
      <c r="U39" s="171"/>
      <c r="V39" s="171"/>
      <c r="W39" s="171"/>
      <c r="X39" s="203"/>
      <c r="Y39" s="203"/>
      <c r="Z39" s="204"/>
      <c r="AC39" s="225" t="s">
        <v>207</v>
      </c>
      <c r="AD39" s="184"/>
      <c r="AE39" s="184"/>
      <c r="AF39" s="184"/>
      <c r="AG39" s="192">
        <f>IF(ISBLANK('Enter your data'!B91),0,'Enter your data'!B91)</f>
        <v>0</v>
      </c>
      <c r="AH39" s="192">
        <f>IF(ISBLANK('Enter your data'!C91),0,'Enter your data'!C91)</f>
        <v>0</v>
      </c>
      <c r="AI39" s="193">
        <f>IF(ISBLANK('Enter your data'!D91),0,'Enter your data'!D91)</f>
        <v>0</v>
      </c>
      <c r="AL39" s="221" t="str">
        <f>AL24</f>
        <v xml:space="preserve">  Net profit or loss after corporate tax</v>
      </c>
      <c r="AM39" s="222"/>
      <c r="AN39" s="222"/>
      <c r="AO39" s="237">
        <f>AO24</f>
        <v>0</v>
      </c>
      <c r="AP39" s="238"/>
      <c r="AQ39" s="237">
        <f>AQ24</f>
        <v>0</v>
      </c>
      <c r="AR39" s="238"/>
      <c r="AS39" s="239">
        <f>AS24</f>
        <v>0</v>
      </c>
      <c r="AT39" s="214"/>
      <c r="AW39" s="255" t="s">
        <v>234</v>
      </c>
      <c r="AX39" s="256"/>
      <c r="AY39" s="222"/>
      <c r="AZ39" s="257"/>
      <c r="BA39" s="264">
        <f>BA36-BA38</f>
        <v>0</v>
      </c>
      <c r="BB39" s="265">
        <f>BB36-BB38</f>
        <v>0</v>
      </c>
      <c r="BC39" s="266">
        <f>BC36-BC38</f>
        <v>0</v>
      </c>
      <c r="BF39" s="108"/>
      <c r="BG39" s="108"/>
      <c r="BH39" s="108"/>
      <c r="BI39" s="108"/>
      <c r="BJ39" s="108"/>
      <c r="BK39" s="108"/>
      <c r="BL39" s="108"/>
      <c r="BO39" s="232" t="s">
        <v>188</v>
      </c>
      <c r="BP39" s="224"/>
      <c r="BQ39" s="224"/>
      <c r="BR39" s="192">
        <f>BR37-BR36</f>
        <v>0</v>
      </c>
      <c r="BS39" s="192">
        <f t="shared" ref="BS39:CE39" si="29">BS37-BS36</f>
        <v>0</v>
      </c>
      <c r="BT39" s="192">
        <f t="shared" si="29"/>
        <v>0</v>
      </c>
      <c r="BU39" s="192">
        <f t="shared" si="29"/>
        <v>0</v>
      </c>
      <c r="BV39" s="215">
        <f t="shared" si="29"/>
        <v>0</v>
      </c>
      <c r="BW39" s="1"/>
      <c r="BX39" s="1"/>
      <c r="BY39" s="289">
        <f t="shared" si="29"/>
        <v>0</v>
      </c>
      <c r="BZ39" s="192">
        <f t="shared" si="29"/>
        <v>0</v>
      </c>
      <c r="CA39" s="192">
        <f t="shared" si="29"/>
        <v>0</v>
      </c>
      <c r="CB39" s="192">
        <f t="shared" si="29"/>
        <v>0</v>
      </c>
      <c r="CC39" s="192">
        <f t="shared" si="29"/>
        <v>0</v>
      </c>
      <c r="CD39" s="192">
        <f t="shared" si="29"/>
        <v>0</v>
      </c>
      <c r="CE39" s="288">
        <f t="shared" si="29"/>
        <v>0</v>
      </c>
      <c r="CF39" s="290"/>
    </row>
    <row r="40" spans="2:84" ht="15" customHeight="1" thickBot="1" x14ac:dyDescent="0.3">
      <c r="K40" s="170" t="s">
        <v>91</v>
      </c>
      <c r="L40" s="171"/>
      <c r="M40" s="171"/>
      <c r="N40" s="69" t="s">
        <v>92</v>
      </c>
      <c r="O40" s="307" t="s">
        <v>93</v>
      </c>
      <c r="P40" s="171"/>
      <c r="Q40" s="167">
        <f>SUM(Q41:Q43)</f>
        <v>0</v>
      </c>
      <c r="T40" s="196" t="s">
        <v>211</v>
      </c>
      <c r="U40" s="197"/>
      <c r="V40" s="197"/>
      <c r="W40" s="197"/>
      <c r="X40" s="199">
        <f>SUM(X42:X46)</f>
        <v>0</v>
      </c>
      <c r="Y40" s="199">
        <f>SUM(Y42:Y46)</f>
        <v>0</v>
      </c>
      <c r="Z40" s="205">
        <f>SUM(Z42:Z46)</f>
        <v>0</v>
      </c>
      <c r="AC40" s="225" t="s">
        <v>208</v>
      </c>
      <c r="AD40" s="223"/>
      <c r="AE40" s="223"/>
      <c r="AF40" s="223"/>
      <c r="AG40" s="192">
        <f>IF(ISERROR('Enter your data'!B90+SUM('Enter your data'!G70:G72)),0,'Enter your data'!B90+SUM('Enter your data'!G70:G72))</f>
        <v>0</v>
      </c>
      <c r="AH40" s="192">
        <f>'Enter your data'!C90+SUM('Enter your data'!H70:H72)</f>
        <v>0</v>
      </c>
      <c r="AI40" s="193">
        <f>'Enter your data'!D90+SUM('Enter your data'!I70:I72)</f>
        <v>0</v>
      </c>
      <c r="AL40" s="234" t="s">
        <v>223</v>
      </c>
      <c r="AM40" s="223"/>
      <c r="AN40" s="223"/>
      <c r="AO40" s="240">
        <f>AO22</f>
        <v>0</v>
      </c>
      <c r="AP40" s="241"/>
      <c r="AQ40" s="240">
        <f>AQ22</f>
        <v>0</v>
      </c>
      <c r="AR40" s="241"/>
      <c r="AS40" s="242">
        <f>AS22</f>
        <v>0</v>
      </c>
      <c r="AT40" s="217"/>
      <c r="AW40" s="44"/>
      <c r="AX40" s="44"/>
      <c r="AY40" s="44"/>
      <c r="AZ40" s="44"/>
      <c r="BA40" s="44"/>
      <c r="BB40" s="44"/>
      <c r="BC40" s="44"/>
      <c r="BF40" s="44"/>
      <c r="BG40" s="44"/>
      <c r="BH40" s="44"/>
      <c r="BI40" s="44"/>
      <c r="BJ40" s="44"/>
      <c r="BK40" s="44"/>
      <c r="BL40" s="44"/>
      <c r="BO40" s="221" t="s">
        <v>185</v>
      </c>
      <c r="BP40" s="222"/>
      <c r="BQ40" s="222"/>
      <c r="BR40" s="213">
        <f>BR39</f>
        <v>0</v>
      </c>
      <c r="BS40" s="213">
        <f>BS38+BS39</f>
        <v>0</v>
      </c>
      <c r="BT40" s="213">
        <f>BT38+BT39</f>
        <v>0</v>
      </c>
      <c r="BU40" s="213">
        <f>BU38+BU39</f>
        <v>0</v>
      </c>
      <c r="BV40" s="214">
        <f t="shared" ref="BV40:CE40" si="30">BV38+BV39</f>
        <v>0</v>
      </c>
      <c r="BY40" s="286">
        <f t="shared" si="30"/>
        <v>0</v>
      </c>
      <c r="BZ40" s="213">
        <f t="shared" si="30"/>
        <v>0</v>
      </c>
      <c r="CA40" s="213">
        <f t="shared" si="30"/>
        <v>0</v>
      </c>
      <c r="CB40" s="213">
        <f t="shared" si="30"/>
        <v>0</v>
      </c>
      <c r="CC40" s="213">
        <f t="shared" si="30"/>
        <v>0</v>
      </c>
      <c r="CD40" s="213">
        <f t="shared" si="30"/>
        <v>0</v>
      </c>
      <c r="CE40" s="237">
        <f t="shared" si="30"/>
        <v>0</v>
      </c>
      <c r="CF40" s="287"/>
    </row>
    <row r="41" spans="2:84" ht="15" customHeight="1" thickTop="1" x14ac:dyDescent="0.25">
      <c r="B41" s="28"/>
      <c r="C41" s="29"/>
      <c r="D41" s="29"/>
      <c r="E41" s="29"/>
      <c r="F41" s="29"/>
      <c r="G41" s="29"/>
      <c r="H41" s="30"/>
      <c r="K41" s="172" t="str">
        <f>IF(ISBLANK('Enter your data'!A61),"",'Enter your data'!A61)</f>
        <v>Bank borrowing #1</v>
      </c>
      <c r="L41" s="171"/>
      <c r="M41" s="171"/>
      <c r="N41" s="156" t="str">
        <f>IF(ISBLANK('Enter your data'!C61),"",'Enter your data'!C61)</f>
        <v/>
      </c>
      <c r="O41" s="68" t="str">
        <f>IF(ISBLANK('Enter your data'!D61),"",'Enter your data'!D61)</f>
        <v/>
      </c>
      <c r="P41" s="171"/>
      <c r="Q41" s="168">
        <f>IF(ISBLANK('Enter your data'!B61),0,'Enter your data'!B61)</f>
        <v>0</v>
      </c>
      <c r="T41" s="176"/>
      <c r="U41" s="171"/>
      <c r="V41" s="171"/>
      <c r="W41" s="171"/>
      <c r="X41" s="201"/>
      <c r="Y41" s="201"/>
      <c r="Z41" s="202"/>
      <c r="AC41" s="225" t="s">
        <v>209</v>
      </c>
      <c r="AD41" s="223"/>
      <c r="AE41" s="223"/>
      <c r="AF41" s="223"/>
      <c r="AG41" s="192">
        <f>'Enter your data'!C39</f>
        <v>0</v>
      </c>
      <c r="AH41" s="192">
        <f>'Enter your data'!D39</f>
        <v>0</v>
      </c>
      <c r="AI41" s="193">
        <f>'Enter your data'!E39</f>
        <v>0</v>
      </c>
      <c r="AL41" s="221" t="s">
        <v>224</v>
      </c>
      <c r="AM41" s="222"/>
      <c r="AN41" s="222"/>
      <c r="AO41" s="237">
        <f>AO39+AO40</f>
        <v>0</v>
      </c>
      <c r="AP41" s="238"/>
      <c r="AQ41" s="237">
        <f t="shared" ref="AQ41:AS41" si="31">AQ39+AQ40</f>
        <v>0</v>
      </c>
      <c r="AR41" s="238"/>
      <c r="AS41" s="239">
        <f t="shared" si="31"/>
        <v>0</v>
      </c>
      <c r="AT41" s="214"/>
      <c r="AW41" s="44"/>
      <c r="AX41" s="44"/>
      <c r="AY41" s="44"/>
      <c r="AZ41" s="44"/>
      <c r="BA41" s="44"/>
      <c r="BB41" s="44"/>
      <c r="BC41" s="44"/>
      <c r="BF41" s="44"/>
      <c r="BG41" s="44"/>
      <c r="BH41" s="44"/>
      <c r="BI41" s="44"/>
      <c r="BJ41" s="44"/>
      <c r="BK41" s="44"/>
      <c r="BL41" s="44"/>
      <c r="BO41" s="226"/>
      <c r="BP41" s="184"/>
      <c r="BQ41" s="184"/>
      <c r="BR41" s="276" t="str">
        <f>IF(BR40&lt;0,BR40,"")</f>
        <v/>
      </c>
      <c r="BS41" s="276" t="str">
        <f t="shared" ref="BS41:CE41" si="32">IF(BS40&lt;0,BS40,"")</f>
        <v/>
      </c>
      <c r="BT41" s="276" t="str">
        <f t="shared" si="32"/>
        <v/>
      </c>
      <c r="BU41" s="276" t="str">
        <f t="shared" si="32"/>
        <v/>
      </c>
      <c r="BV41" s="277" t="str">
        <f t="shared" si="32"/>
        <v/>
      </c>
      <c r="BW41" s="129" t="str">
        <f t="shared" si="32"/>
        <v/>
      </c>
      <c r="BX41" s="129" t="str">
        <f t="shared" si="32"/>
        <v/>
      </c>
      <c r="BY41" s="291" t="str">
        <f t="shared" si="32"/>
        <v/>
      </c>
      <c r="BZ41" s="276" t="str">
        <f t="shared" si="32"/>
        <v/>
      </c>
      <c r="CA41" s="276" t="str">
        <f t="shared" si="32"/>
        <v/>
      </c>
      <c r="CB41" s="276" t="str">
        <f t="shared" si="32"/>
        <v/>
      </c>
      <c r="CC41" s="276" t="str">
        <f t="shared" si="32"/>
        <v/>
      </c>
      <c r="CD41" s="276" t="str">
        <f t="shared" si="32"/>
        <v/>
      </c>
      <c r="CE41" s="292" t="str">
        <f t="shared" si="32"/>
        <v/>
      </c>
      <c r="CF41" s="293">
        <f>SUM(BR41:CE41)</f>
        <v>0</v>
      </c>
    </row>
    <row r="42" spans="2:84" ht="15" customHeight="1" thickBot="1" x14ac:dyDescent="0.3">
      <c r="B42" s="31"/>
      <c r="C42" s="375" t="str">
        <f>IF(ISBLANK('Enter your data'!B9),"",('Enter your data'!B9))</f>
        <v/>
      </c>
      <c r="D42" s="375"/>
      <c r="E42" s="375"/>
      <c r="F42" s="375"/>
      <c r="G42" s="375"/>
      <c r="H42" s="32"/>
      <c r="K42" s="172" t="str">
        <f>IF(ISBLANK('Enter your data'!A62),"",'Enter your data'!A62)</f>
        <v>Bank borrowing #2</v>
      </c>
      <c r="L42" s="171"/>
      <c r="M42" s="171"/>
      <c r="N42" s="156" t="str">
        <f>IF(ISBLANK('Enter your data'!C62),"",'Enter your data'!C62)</f>
        <v/>
      </c>
      <c r="O42" s="68" t="str">
        <f>IF(ISBLANK('Enter your data'!D62),"",'Enter your data'!D62)</f>
        <v/>
      </c>
      <c r="P42" s="171"/>
      <c r="Q42" s="168">
        <f>IF(ISBLANK('Enter your data'!B62),0,'Enter your data'!B62)</f>
        <v>0</v>
      </c>
      <c r="T42" s="172" t="str">
        <f>K24</f>
        <v>Advertising, first promotion costs</v>
      </c>
      <c r="U42" s="171"/>
      <c r="V42" s="171"/>
      <c r="W42" s="171"/>
      <c r="X42" s="203">
        <f>'Enter your data'!C50</f>
        <v>0</v>
      </c>
      <c r="Y42" s="203">
        <f>'Enter your data'!D50</f>
        <v>0</v>
      </c>
      <c r="Z42" s="204">
        <f>'Enter your data'!E50</f>
        <v>0</v>
      </c>
      <c r="AC42" s="225"/>
      <c r="AD42" s="223"/>
      <c r="AE42" s="223"/>
      <c r="AF42" s="223"/>
      <c r="AG42" s="192"/>
      <c r="AH42" s="192"/>
      <c r="AI42" s="193"/>
      <c r="AL42" s="226" t="s">
        <v>226</v>
      </c>
      <c r="AM42" s="184"/>
      <c r="AN42" s="184"/>
      <c r="AO42" s="240">
        <f>IF(ISERROR(SUM('Enter your data'!J70:J72)),0,SUM('Enter your data'!J70:J72))</f>
        <v>0</v>
      </c>
      <c r="AP42" s="241"/>
      <c r="AQ42" s="240">
        <f>SUM('Enter your data'!K70:K72)</f>
        <v>0</v>
      </c>
      <c r="AR42" s="241"/>
      <c r="AS42" s="242">
        <f>SUM('Enter your data'!L70:L72)</f>
        <v>0</v>
      </c>
      <c r="AT42" s="217"/>
      <c r="AW42" s="110"/>
      <c r="AX42" s="110"/>
      <c r="AY42" s="44"/>
      <c r="AZ42" s="111"/>
      <c r="BA42" s="348"/>
      <c r="BB42" s="348"/>
      <c r="BC42" s="348"/>
      <c r="BF42" s="110"/>
      <c r="BG42" s="110"/>
      <c r="BH42" s="44"/>
      <c r="BI42" s="111"/>
      <c r="BJ42" s="47"/>
      <c r="BK42" s="47"/>
      <c r="BL42" s="47"/>
      <c r="BO42" s="273"/>
      <c r="BP42" s="229"/>
      <c r="BQ42" s="229"/>
      <c r="BR42" s="194"/>
      <c r="BS42" s="194"/>
      <c r="BT42" s="194"/>
      <c r="BU42" s="194"/>
      <c r="BV42" s="219"/>
      <c r="BY42" s="294"/>
      <c r="BZ42" s="194"/>
      <c r="CA42" s="194"/>
      <c r="CB42" s="194"/>
      <c r="CC42" s="194"/>
      <c r="CD42" s="194"/>
      <c r="CE42" s="243"/>
      <c r="CF42" s="295"/>
    </row>
    <row r="43" spans="2:84" ht="15" customHeight="1" x14ac:dyDescent="0.25">
      <c r="B43" s="31"/>
      <c r="C43" s="376" t="str">
        <f>IF(ISBLANK('Enter your data'!B10),"",('Enter your data'!B10))</f>
        <v/>
      </c>
      <c r="D43" s="376"/>
      <c r="E43" s="376"/>
      <c r="F43" s="376"/>
      <c r="G43" s="376"/>
      <c r="H43" s="32"/>
      <c r="K43" s="172" t="str">
        <f>IF(ISBLANK('Enter your data'!A63),"",'Enter your data'!A63)</f>
        <v>Bank borrowing #3</v>
      </c>
      <c r="L43" s="171"/>
      <c r="M43" s="171"/>
      <c r="N43" s="156" t="str">
        <f>IF(ISBLANK('Enter your data'!C63),"",'Enter your data'!C63)</f>
        <v/>
      </c>
      <c r="O43" s="68" t="str">
        <f>IF(ISBLANK('Enter your data'!D63),"",'Enter your data'!D63)</f>
        <v/>
      </c>
      <c r="P43" s="171"/>
      <c r="Q43" s="168">
        <f>IF(ISBLANK('Enter your data'!B63),0,'Enter your data'!B63)</f>
        <v>0</v>
      </c>
      <c r="T43" s="172" t="str">
        <f>K25</f>
        <v>Office purchase</v>
      </c>
      <c r="U43" s="171"/>
      <c r="V43" s="171"/>
      <c r="W43" s="171"/>
      <c r="X43" s="203">
        <f>'Enter your data'!C51</f>
        <v>0</v>
      </c>
      <c r="Y43" s="203">
        <f>'Enter your data'!D51</f>
        <v>0</v>
      </c>
      <c r="Z43" s="204">
        <f>'Enter your data'!E51</f>
        <v>0</v>
      </c>
      <c r="AC43" s="221" t="s">
        <v>210</v>
      </c>
      <c r="AD43" s="222"/>
      <c r="AE43" s="222"/>
      <c r="AF43" s="222"/>
      <c r="AG43" s="213">
        <f>AG38-SUM(AG39:AG41)</f>
        <v>0</v>
      </c>
      <c r="AH43" s="213">
        <f t="shared" ref="AH43:AI43" si="33">AH38-SUM(AH39:AH41)</f>
        <v>0</v>
      </c>
      <c r="AI43" s="214">
        <f t="shared" si="33"/>
        <v>0</v>
      </c>
      <c r="AL43" s="235" t="s">
        <v>225</v>
      </c>
      <c r="AM43" s="236"/>
      <c r="AN43" s="236"/>
      <c r="AO43" s="243">
        <f>AO41-AO42</f>
        <v>0</v>
      </c>
      <c r="AP43" s="244"/>
      <c r="AQ43" s="243">
        <f>AQ41-AQ42</f>
        <v>0</v>
      </c>
      <c r="AR43" s="244"/>
      <c r="AS43" s="245">
        <f>AS41-AS42</f>
        <v>0</v>
      </c>
      <c r="AT43" s="219"/>
      <c r="AW43" s="45"/>
      <c r="AX43" s="44"/>
      <c r="AY43" s="44"/>
      <c r="AZ43" s="44"/>
      <c r="BA43" s="348"/>
      <c r="BB43" s="348"/>
      <c r="BC43" s="348"/>
      <c r="BF43" s="45"/>
      <c r="BG43" s="44"/>
      <c r="BH43" s="44"/>
      <c r="BI43" s="44"/>
      <c r="BJ43" s="47"/>
      <c r="BK43" s="47"/>
      <c r="BL43" s="47"/>
      <c r="BO43" s="73"/>
      <c r="BP43" s="45"/>
      <c r="BQ43" s="45"/>
      <c r="BR43" s="70"/>
      <c r="BS43" s="70"/>
      <c r="BT43" s="70"/>
      <c r="BU43" s="70"/>
      <c r="BV43" s="70"/>
      <c r="CE43" s="63"/>
    </row>
    <row r="44" spans="2:84" ht="15" customHeight="1" x14ac:dyDescent="0.25">
      <c r="B44" s="31"/>
      <c r="C44" s="376" t="str">
        <f>IF(ISBLANK('Enter your data'!B11),"",('Enter your data'!B11))</f>
        <v/>
      </c>
      <c r="D44" s="376"/>
      <c r="E44" s="376"/>
      <c r="F44" s="376"/>
      <c r="G44" s="376"/>
      <c r="H44" s="32"/>
      <c r="K44" s="170" t="str">
        <f>IF(ISBLANK('Enter your data'!A64),"",'Enter your data'!A64)</f>
        <v>Subsidy</v>
      </c>
      <c r="L44" s="171"/>
      <c r="M44" s="171"/>
      <c r="N44" s="171"/>
      <c r="O44" s="171"/>
      <c r="P44" s="171"/>
      <c r="Q44" s="167">
        <f>IF(ISBLANK('Enter your data'!B64),0,'Enter your data'!B64)</f>
        <v>0</v>
      </c>
      <c r="T44" s="172" t="str">
        <f>K26</f>
        <v>Restoration works</v>
      </c>
      <c r="U44" s="171"/>
      <c r="V44" s="171"/>
      <c r="W44" s="171"/>
      <c r="X44" s="203">
        <f>'Enter your data'!C52</f>
        <v>0</v>
      </c>
      <c r="Y44" s="203">
        <f>'Enter your data'!D52</f>
        <v>0</v>
      </c>
      <c r="Z44" s="204">
        <f>'Enter your data'!E52</f>
        <v>0</v>
      </c>
      <c r="AC44" s="225" t="str">
        <f>IF(ISBLANK('Enter your data'!$B$13),"",IF('Enter your data'!$B$13&gt;0.1,"Corporate tax",""))</f>
        <v/>
      </c>
      <c r="AD44" s="184"/>
      <c r="AE44" s="184"/>
      <c r="AF44" s="184"/>
      <c r="AG44" s="192" t="str">
        <f>IF(AG43&lt;0,"",IF('Enter your data'!$B$13&gt;0.1,'Enter your data'!$B$13*'Business plan'!AG43,""))</f>
        <v/>
      </c>
      <c r="AH44" s="192" t="str">
        <f>IF(AH43&lt;0,"",IF('Enter your data'!$B$13&gt;0.1,'Enter your data'!$B$13*'Business plan'!AH43,""))</f>
        <v/>
      </c>
      <c r="AI44" s="193" t="str">
        <f>IF(AI43&lt;0,"",IF('Enter your data'!$B$13&gt;0.1,'Enter your data'!$B$13*'Business plan'!AI43,""))</f>
        <v/>
      </c>
      <c r="AW44" s="112"/>
      <c r="AX44" s="44"/>
      <c r="AY44" s="44"/>
      <c r="AZ44" s="106"/>
      <c r="BA44" s="113"/>
      <c r="BB44" s="113"/>
      <c r="BC44" s="113"/>
      <c r="BF44" s="112"/>
      <c r="BG44" s="44"/>
      <c r="BH44" s="44"/>
      <c r="BI44" s="106"/>
      <c r="BJ44" s="113"/>
      <c r="BK44" s="113"/>
      <c r="BL44" s="113"/>
      <c r="BO44" s="45"/>
      <c r="BP44" s="44"/>
      <c r="BQ44" s="44"/>
      <c r="BR44" s="70"/>
      <c r="BS44" s="70"/>
      <c r="BT44" s="70"/>
      <c r="BU44" s="70"/>
      <c r="BV44" s="70"/>
      <c r="CE44" s="63"/>
    </row>
    <row r="45" spans="2:84" ht="15" customHeight="1" x14ac:dyDescent="0.25">
      <c r="B45" s="31"/>
      <c r="C45" s="23"/>
      <c r="D45" s="23"/>
      <c r="E45" s="23"/>
      <c r="F45" s="23"/>
      <c r="G45" s="23"/>
      <c r="H45" s="32"/>
      <c r="K45" s="170" t="str">
        <f>IF(ISBLANK('Enter your data'!A65),"",'Enter your data'!A65)</f>
        <v>Subsidy / subvention</v>
      </c>
      <c r="L45" s="171"/>
      <c r="M45" s="171"/>
      <c r="N45" s="171"/>
      <c r="O45" s="171"/>
      <c r="P45" s="171"/>
      <c r="Q45" s="167">
        <f>IF(ISBLANK('Enter your data'!B65),0,'Enter your data'!B65)</f>
        <v>0</v>
      </c>
      <c r="T45" s="172" t="str">
        <f>K27</f>
        <v>Equipment, tools, vehicles</v>
      </c>
      <c r="U45" s="171"/>
      <c r="V45" s="171"/>
      <c r="W45" s="171"/>
      <c r="X45" s="203">
        <f>'Enter your data'!C53</f>
        <v>0</v>
      </c>
      <c r="Y45" s="203">
        <f>'Enter your data'!D53</f>
        <v>0</v>
      </c>
      <c r="Z45" s="204">
        <f>'Enter your data'!E53</f>
        <v>0</v>
      </c>
      <c r="AC45" s="227"/>
      <c r="AD45" s="184"/>
      <c r="AE45" s="184"/>
      <c r="AF45" s="184"/>
      <c r="AG45" s="216"/>
      <c r="AH45" s="216"/>
      <c r="AI45" s="193"/>
      <c r="AW45" s="112"/>
      <c r="AX45" s="44"/>
      <c r="AY45" s="44"/>
      <c r="AZ45" s="106"/>
      <c r="BA45" s="113"/>
      <c r="BB45" s="113"/>
      <c r="BC45" s="113"/>
      <c r="BF45" s="112"/>
      <c r="BG45" s="44"/>
      <c r="BH45" s="44"/>
      <c r="BI45" s="106"/>
      <c r="BJ45" s="113"/>
      <c r="BK45" s="113"/>
      <c r="BL45" s="113"/>
      <c r="BO45" s="73"/>
      <c r="BP45" s="44"/>
      <c r="BQ45" s="44"/>
      <c r="BR45" s="70"/>
      <c r="BS45" s="70"/>
      <c r="BT45" s="70"/>
      <c r="BU45" s="70"/>
      <c r="BV45" s="70"/>
    </row>
    <row r="46" spans="2:84" ht="15" customHeight="1" x14ac:dyDescent="0.25">
      <c r="B46" s="31"/>
      <c r="C46" s="23"/>
      <c r="D46" s="23"/>
      <c r="E46" s="23"/>
      <c r="F46" s="23"/>
      <c r="G46" s="23"/>
      <c r="H46" s="32"/>
      <c r="K46" s="170" t="str">
        <f>IF(ISBLANK('Enter your data'!A66),"",'Enter your data'!A66)</f>
        <v>Other funding</v>
      </c>
      <c r="L46" s="171"/>
      <c r="M46" s="171"/>
      <c r="N46" s="171"/>
      <c r="O46" s="171"/>
      <c r="P46" s="171"/>
      <c r="Q46" s="167" t="str">
        <f>IF(ISBLANK('Enter your data'!B66),"",'Enter your data'!B66)</f>
        <v/>
      </c>
      <c r="T46" s="172" t="str">
        <f>K28</f>
        <v>Office equipment</v>
      </c>
      <c r="U46" s="171"/>
      <c r="V46" s="171"/>
      <c r="W46" s="171"/>
      <c r="X46" s="203">
        <f>'Enter your data'!C54</f>
        <v>0</v>
      </c>
      <c r="Y46" s="203">
        <f>'Enter your data'!D54</f>
        <v>0</v>
      </c>
      <c r="Z46" s="204">
        <f>'Enter your data'!E54</f>
        <v>0</v>
      </c>
      <c r="AC46" s="221" t="s">
        <v>216</v>
      </c>
      <c r="AD46" s="222"/>
      <c r="AE46" s="222"/>
      <c r="AF46" s="222"/>
      <c r="AG46" s="213">
        <f>AG43-SUM(AG44)</f>
        <v>0</v>
      </c>
      <c r="AH46" s="213">
        <f t="shared" ref="AH46:AI46" si="34">AH43-SUM(AH44)</f>
        <v>0</v>
      </c>
      <c r="AI46" s="214">
        <f t="shared" si="34"/>
        <v>0</v>
      </c>
      <c r="AW46" s="115"/>
      <c r="AX46" s="116"/>
      <c r="AY46" s="44"/>
      <c r="AZ46" s="116"/>
      <c r="BA46" s="117"/>
      <c r="BB46" s="117"/>
      <c r="BC46" s="117"/>
      <c r="BF46" s="115"/>
      <c r="BG46" s="116"/>
      <c r="BH46" s="44"/>
      <c r="BI46" s="116"/>
      <c r="BJ46" s="117"/>
      <c r="BK46" s="117"/>
      <c r="BL46" s="117"/>
      <c r="BO46" s="74"/>
      <c r="BP46" s="44"/>
      <c r="BQ46" s="44"/>
      <c r="BR46" s="84"/>
      <c r="BS46" s="84"/>
      <c r="BT46" s="84"/>
      <c r="BU46" s="84"/>
      <c r="BV46" s="70"/>
    </row>
    <row r="47" spans="2:84" ht="15" customHeight="1" x14ac:dyDescent="0.25">
      <c r="B47" s="31"/>
      <c r="C47" s="372">
        <f ca="1">TODAY()</f>
        <v>43245</v>
      </c>
      <c r="D47" s="373"/>
      <c r="E47" s="373"/>
      <c r="F47" s="373"/>
      <c r="G47" s="373"/>
      <c r="H47" s="32"/>
      <c r="K47" s="176"/>
      <c r="L47" s="175"/>
      <c r="M47" s="175"/>
      <c r="N47" s="175"/>
      <c r="O47" s="175"/>
      <c r="P47" s="175"/>
      <c r="Q47" s="179"/>
      <c r="T47" s="186"/>
      <c r="U47" s="178"/>
      <c r="V47" s="178"/>
      <c r="W47" s="178"/>
      <c r="X47" s="206"/>
      <c r="Y47" s="206"/>
      <c r="Z47" s="207"/>
      <c r="AC47" s="228"/>
      <c r="AD47" s="229"/>
      <c r="AE47" s="229"/>
      <c r="AF47" s="229"/>
      <c r="AG47" s="194"/>
      <c r="AH47" s="218"/>
      <c r="AI47" s="219"/>
      <c r="AW47" s="44"/>
      <c r="AX47" s="44"/>
      <c r="AY47" s="44"/>
      <c r="AZ47" s="44"/>
      <c r="BA47" s="44"/>
      <c r="BB47" s="44"/>
      <c r="BC47" s="44"/>
      <c r="BO47" s="45"/>
      <c r="BP47" s="44"/>
      <c r="BQ47" s="44"/>
      <c r="BR47" s="70"/>
      <c r="BS47" s="70"/>
      <c r="BT47" s="70"/>
      <c r="BU47" s="70"/>
      <c r="BV47" s="70"/>
    </row>
    <row r="48" spans="2:84" ht="15" customHeight="1" thickBot="1" x14ac:dyDescent="0.3">
      <c r="B48" s="33"/>
      <c r="C48" s="34"/>
      <c r="D48" s="34"/>
      <c r="E48" s="34"/>
      <c r="F48" s="34"/>
      <c r="G48" s="34"/>
      <c r="H48" s="35"/>
      <c r="K48" s="177"/>
      <c r="L48" s="178"/>
      <c r="M48" s="178"/>
      <c r="N48" s="178"/>
      <c r="O48" s="43" t="s">
        <v>167</v>
      </c>
      <c r="P48" s="178"/>
      <c r="Q48" s="169">
        <f>SUM(Q37,Q40,Q44:Q46)</f>
        <v>0</v>
      </c>
      <c r="T48" s="76" t="s">
        <v>213</v>
      </c>
      <c r="U48" s="198"/>
      <c r="V48" s="198"/>
      <c r="W48" s="198"/>
      <c r="X48" s="208">
        <f>SUM(X31,X40)</f>
        <v>0</v>
      </c>
      <c r="Y48" s="208">
        <f>SUM(Y31,Y40)</f>
        <v>0</v>
      </c>
      <c r="Z48" s="209">
        <f>SUM(Z31,Z40)</f>
        <v>0</v>
      </c>
      <c r="BO48" s="74"/>
      <c r="BP48" s="44"/>
      <c r="BQ48" s="44"/>
      <c r="BR48" s="70"/>
      <c r="BS48" s="70"/>
      <c r="BT48" s="70"/>
      <c r="BU48" s="84"/>
      <c r="BV48" s="70"/>
    </row>
    <row r="49" spans="2:84" s="4" customFormat="1" ht="26.25" customHeight="1" thickTop="1" x14ac:dyDescent="0.25">
      <c r="B49" s="127" t="s">
        <v>152</v>
      </c>
      <c r="H49" s="4">
        <v>1</v>
      </c>
      <c r="K49" s="127" t="str">
        <f>"Currency : "&amp;'Enter your data'!$B$12</f>
        <v xml:space="preserve">Currency : </v>
      </c>
      <c r="Q49" s="4">
        <v>2</v>
      </c>
      <c r="T49" s="127" t="str">
        <f>"Currency : "&amp;'Enter your data'!$B$12</f>
        <v xml:space="preserve">Currency : </v>
      </c>
      <c r="Z49" s="4">
        <v>3</v>
      </c>
      <c r="AB49" s="127"/>
      <c r="AC49" s="127" t="str">
        <f>"Currency : "&amp;'Enter your data'!$B$12</f>
        <v xml:space="preserve">Currency : </v>
      </c>
      <c r="AI49" s="4">
        <v>4</v>
      </c>
      <c r="AL49" s="127" t="str">
        <f>"Currency : "&amp;'Enter your data'!$B$12</f>
        <v xml:space="preserve">Currency : </v>
      </c>
      <c r="AT49" s="4">
        <v>5</v>
      </c>
      <c r="AW49" s="127" t="str">
        <f>"Currency : "&amp;'Enter your data'!$B$12</f>
        <v xml:space="preserve">Currency : </v>
      </c>
      <c r="BC49" s="4">
        <v>6</v>
      </c>
      <c r="BF49" s="127" t="str">
        <f>"Currency : "&amp;'Enter your data'!$B$12</f>
        <v xml:space="preserve">Currency : </v>
      </c>
      <c r="BL49" s="4">
        <v>7</v>
      </c>
      <c r="BO49" s="127" t="str">
        <f>"Currency : "&amp;'Enter your data'!$B$12</f>
        <v xml:space="preserve">Currency : </v>
      </c>
      <c r="BV49" s="4">
        <v>8</v>
      </c>
      <c r="BY49" s="127" t="str">
        <f>"Currency : "&amp;'Enter your data'!$B$12</f>
        <v xml:space="preserve">Currency : </v>
      </c>
      <c r="CF49" s="4">
        <v>9</v>
      </c>
    </row>
    <row r="51" spans="2:84" ht="15" customHeight="1" x14ac:dyDescent="0.25">
      <c r="X51" s="63"/>
      <c r="AG51" s="63"/>
      <c r="AO51" s="63"/>
      <c r="AP51" s="63"/>
      <c r="BA51" s="63"/>
      <c r="BJ51" s="63"/>
      <c r="BS51" s="121"/>
      <c r="BT51" s="121"/>
    </row>
    <row r="52" spans="2:84" ht="15" hidden="1" customHeight="1" x14ac:dyDescent="0.25">
      <c r="X52" s="63"/>
      <c r="Y52" s="63"/>
      <c r="Z52" s="63"/>
      <c r="AC52" t="s">
        <v>20</v>
      </c>
      <c r="AG52" s="63">
        <f>AG38-SUM(AG34:AG35,AG40:AG41)</f>
        <v>0</v>
      </c>
      <c r="AH52" s="63">
        <f>AH38-SUM(AH34:AH35,AH40:AH41)</f>
        <v>0</v>
      </c>
      <c r="AI52" s="63">
        <f>AI38-SUM(AI34:AI35,AI40:AI41)</f>
        <v>0</v>
      </c>
      <c r="AO52" s="63"/>
      <c r="AP52" s="63"/>
      <c r="AQ52" s="63"/>
      <c r="AR52" s="63"/>
      <c r="AS52" s="63"/>
      <c r="AT52" s="63"/>
      <c r="BA52" s="63"/>
      <c r="BB52" s="63"/>
      <c r="BC52" s="63"/>
      <c r="BJ52" s="63"/>
      <c r="BK52" s="63"/>
      <c r="BL52" s="63"/>
      <c r="BS52" s="121"/>
      <c r="BT52" s="121"/>
      <c r="BU52" s="121"/>
      <c r="BV52" s="121"/>
    </row>
    <row r="53" spans="2:84" ht="15" customHeight="1" x14ac:dyDescent="0.25">
      <c r="AI53" s="63"/>
    </row>
    <row r="54" spans="2:84" ht="15" customHeight="1" x14ac:dyDescent="0.25">
      <c r="AG54" s="63"/>
    </row>
    <row r="55" spans="2:84" ht="15" customHeight="1" x14ac:dyDescent="0.25">
      <c r="AG55" s="63"/>
    </row>
  </sheetData>
  <sheetProtection algorithmName="SHA-512" hashValue="X01Op3+JtEdJXt4nF7E4bqJBxFW5lZxHu4u0Zo8d5Zkv+BygvQ9oY85+Q0/b9UGbmgX5b+63id+e+LaHP3pXXQ==" saltValue="nPaXXA55E6BAn+3niAhzqA==" spinCount="100000" sheet="1" objects="1" scenarios="1"/>
  <mergeCells count="59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K2:Q4"/>
    <mergeCell ref="K9:P10"/>
    <mergeCell ref="Q9:Q10"/>
    <mergeCell ref="C23:G25"/>
    <mergeCell ref="C28:G32"/>
    <mergeCell ref="E6:H7"/>
    <mergeCell ref="AT11:AT12"/>
    <mergeCell ref="AL2:AT4"/>
    <mergeCell ref="AP11:AP12"/>
    <mergeCell ref="AR11:AR12"/>
    <mergeCell ref="AO11:AO12"/>
    <mergeCell ref="AQ11:AQ12"/>
    <mergeCell ref="AS11:AS12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A42:BA43"/>
    <mergeCell ref="BB42:BB43"/>
    <mergeCell ref="AL31:AT33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0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15"/>
  <sheetViews>
    <sheetView showGridLines="0" zoomScale="110" zoomScaleNormal="110" workbookViewId="0">
      <selection activeCell="A39" sqref="A39"/>
    </sheetView>
  </sheetViews>
  <sheetFormatPr baseColWidth="10" defaultRowHeight="15" x14ac:dyDescent="0.25"/>
  <cols>
    <col min="1" max="1" width="12.42578125" bestFit="1" customWidth="1"/>
  </cols>
  <sheetData>
    <row r="6" spans="1:9" ht="18.75" x14ac:dyDescent="0.3">
      <c r="A6" s="314" t="s">
        <v>245</v>
      </c>
    </row>
    <row r="7" spans="1:9" ht="9" customHeight="1" x14ac:dyDescent="0.3">
      <c r="A7" s="314"/>
    </row>
    <row r="8" spans="1:9" x14ac:dyDescent="0.25">
      <c r="B8" t="s">
        <v>248</v>
      </c>
    </row>
    <row r="9" spans="1:9" x14ac:dyDescent="0.25">
      <c r="B9" s="1" t="s">
        <v>246</v>
      </c>
      <c r="C9" s="377" t="s">
        <v>249</v>
      </c>
      <c r="D9" s="377"/>
      <c r="E9" s="377"/>
      <c r="F9" s="377"/>
      <c r="G9" s="377"/>
      <c r="H9" s="377"/>
      <c r="I9" s="315" t="s">
        <v>247</v>
      </c>
    </row>
    <row r="10" spans="1:9" ht="20.25" customHeight="1" x14ac:dyDescent="0.25"/>
    <row r="11" spans="1:9" ht="18.75" x14ac:dyDescent="0.3">
      <c r="A11" s="314"/>
    </row>
    <row r="12" spans="1:9" ht="9" customHeight="1" x14ac:dyDescent="0.3">
      <c r="A12" s="314"/>
    </row>
    <row r="14" spans="1:9" x14ac:dyDescent="0.25">
      <c r="B14" s="1"/>
      <c r="C14" s="377"/>
      <c r="D14" s="377"/>
      <c r="E14" s="377"/>
      <c r="F14" s="377"/>
      <c r="G14" s="377"/>
      <c r="H14" s="377"/>
      <c r="I14" s="315"/>
    </row>
    <row r="15" spans="1:9" x14ac:dyDescent="0.25">
      <c r="B15" s="1"/>
      <c r="C15" s="377"/>
      <c r="D15" s="378"/>
      <c r="E15" s="378"/>
      <c r="F15" s="378"/>
      <c r="G15" s="378"/>
      <c r="H15" s="378"/>
      <c r="I15" s="315"/>
    </row>
  </sheetData>
  <sheetProtection algorithmName="SHA-512" hashValue="MiTA/AuoE6VvXF8vM8N20A69Z91G/x8ZI2/glv2/txyLzFBj3Bkzz4Czo9ZwaD0XxSEzZl2f6aB1KskJxkc6UQ==" saltValue="rM4YYTelTxKTVm0CVc/d2w==" spinCount="100000" sheet="1" objects="1" scenarios="1"/>
  <mergeCells count="3">
    <mergeCell ref="C9:H9"/>
    <mergeCell ref="C14:H14"/>
    <mergeCell ref="C15:H15"/>
  </mergeCells>
  <hyperlinks>
    <hyperlink ref="C9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Enter your data</vt:lpstr>
      <vt:lpstr>Business plan</vt:lpstr>
      <vt:lpstr>Password</vt:lpstr>
      <vt:lpstr>'Business plan'!Zone_d_impression</vt:lpstr>
    </vt:vector>
  </TitlesOfParts>
  <Company>TIPSO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2018-02-18T15:39:13Z</cp:lastPrinted>
  <dcterms:created xsi:type="dcterms:W3CDTF">2016-07-10T11:43:10Z</dcterms:created>
  <dcterms:modified xsi:type="dcterms:W3CDTF">2018-05-25T06:07:13Z</dcterms:modified>
</cp:coreProperties>
</file>